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708" yWindow="132" windowWidth="12840" windowHeight="11016" tabRatio="689"/>
  </bookViews>
  <sheets>
    <sheet name="月菜單(葷) " sheetId="33" r:id="rId1"/>
    <sheet name="1201" sheetId="25" r:id="rId2"/>
    <sheet name="1204" sheetId="34" r:id="rId3"/>
    <sheet name="1211" sheetId="35" r:id="rId4"/>
    <sheet name="1218" sheetId="36" r:id="rId5"/>
    <sheet name="1225" sheetId="37" r:id="rId6"/>
  </sheets>
  <definedNames>
    <definedName name="_xlnm.Print_Area" localSheetId="1">'1201'!$A$1:$S$53</definedName>
    <definedName name="_xlnm.Print_Area" localSheetId="0">'月菜單(葷) '!$A$1:$F$41</definedName>
  </definedNames>
  <calcPr calcId="145621"/>
</workbook>
</file>

<file path=xl/calcChain.xml><?xml version="1.0" encoding="utf-8"?>
<calcChain xmlns="http://schemas.openxmlformats.org/spreadsheetml/2006/main">
  <c r="Q24" i="35" l="1"/>
  <c r="Q23" i="35"/>
  <c r="Q25" i="35"/>
  <c r="M25" i="35"/>
  <c r="M26" i="35"/>
  <c r="M27" i="35"/>
  <c r="M28" i="35"/>
  <c r="M24" i="35"/>
  <c r="M23" i="35"/>
  <c r="E19" i="35"/>
  <c r="Q16" i="37" l="1"/>
  <c r="Q14" i="37"/>
  <c r="Q20" i="37"/>
  <c r="Q19" i="37"/>
  <c r="Q18" i="37"/>
  <c r="Q17" i="37"/>
  <c r="Q15" i="37"/>
  <c r="Q23" i="37"/>
  <c r="Q26" i="37"/>
  <c r="Q39" i="37"/>
  <c r="Q38" i="37"/>
  <c r="M10" i="37"/>
  <c r="M14" i="37"/>
  <c r="M7" i="37"/>
  <c r="M8" i="37"/>
  <c r="M9" i="37"/>
  <c r="M40" i="37"/>
  <c r="M39" i="37"/>
  <c r="M23" i="37"/>
  <c r="I24" i="37"/>
  <c r="I40" i="37"/>
  <c r="I38" i="37"/>
  <c r="I41" i="37"/>
  <c r="I39" i="37"/>
  <c r="I48" i="37" s="1"/>
  <c r="I27" i="37"/>
  <c r="I26" i="37"/>
  <c r="I14" i="37"/>
  <c r="I16" i="37"/>
  <c r="I23" i="37"/>
  <c r="E23" i="37"/>
  <c r="E39" i="37"/>
  <c r="I18" i="37"/>
  <c r="I17" i="37"/>
  <c r="I15" i="37"/>
  <c r="E28" i="37"/>
  <c r="E25" i="37"/>
  <c r="E29" i="37"/>
  <c r="E26" i="37"/>
  <c r="E24" i="37"/>
  <c r="E15" i="37"/>
  <c r="E14" i="37"/>
  <c r="Q48" i="37" l="1"/>
  <c r="E48" i="37"/>
  <c r="M48" i="37"/>
  <c r="U26" i="37"/>
  <c r="U27" i="37"/>
  <c r="U25" i="37"/>
  <c r="U14" i="37"/>
  <c r="U23" i="37"/>
  <c r="U18" i="37"/>
  <c r="U17" i="37"/>
  <c r="U16" i="37"/>
  <c r="U15" i="37"/>
  <c r="U6" i="37"/>
  <c r="U5" i="37"/>
  <c r="M5" i="37"/>
  <c r="M46" i="37" s="1"/>
  <c r="U26" i="36"/>
  <c r="U27" i="36"/>
  <c r="U25" i="36"/>
  <c r="U23" i="36"/>
  <c r="U39" i="36"/>
  <c r="U38" i="36"/>
  <c r="Q42" i="36"/>
  <c r="Q39" i="36"/>
  <c r="Q40" i="36"/>
  <c r="Q41" i="36"/>
  <c r="Q25" i="36"/>
  <c r="Q26" i="36"/>
  <c r="Q24" i="36"/>
  <c r="Q23" i="36"/>
  <c r="Q16" i="36"/>
  <c r="Q17" i="36"/>
  <c r="Q18" i="36"/>
  <c r="Q19" i="36"/>
  <c r="Q14" i="36"/>
  <c r="I14" i="36"/>
  <c r="I39" i="36"/>
  <c r="I38" i="36"/>
  <c r="I26" i="36"/>
  <c r="I25" i="36"/>
  <c r="I24" i="36"/>
  <c r="I23" i="36"/>
  <c r="I15" i="36"/>
  <c r="I17" i="36"/>
  <c r="I18" i="36"/>
  <c r="I19" i="36"/>
  <c r="I48" i="36" l="1"/>
  <c r="Q48" i="36"/>
  <c r="U46" i="37"/>
  <c r="U48" i="37"/>
  <c r="M39" i="36"/>
  <c r="M38" i="36"/>
  <c r="M40" i="36"/>
  <c r="M41" i="36"/>
  <c r="M42" i="36"/>
  <c r="M43" i="36"/>
  <c r="M44" i="36"/>
  <c r="N44" i="36"/>
  <c r="N43" i="36"/>
  <c r="M23" i="36"/>
  <c r="M14" i="36"/>
  <c r="M8" i="36"/>
  <c r="M9" i="36"/>
  <c r="M6" i="36"/>
  <c r="M5" i="36"/>
  <c r="M46" i="36" s="1"/>
  <c r="E15" i="36"/>
  <c r="E18" i="36"/>
  <c r="E19" i="36"/>
  <c r="E14" i="36"/>
  <c r="E16" i="36"/>
  <c r="E17" i="36"/>
  <c r="E26" i="36"/>
  <c r="E24" i="36"/>
  <c r="E25" i="36"/>
  <c r="E23" i="36"/>
  <c r="E39" i="36"/>
  <c r="E40" i="36"/>
  <c r="E41" i="36"/>
  <c r="U23" i="35"/>
  <c r="U25" i="35"/>
  <c r="U20" i="35"/>
  <c r="U14" i="35"/>
  <c r="U48" i="35" s="1"/>
  <c r="U16" i="35"/>
  <c r="U15" i="35"/>
  <c r="U19" i="35"/>
  <c r="U17" i="35"/>
  <c r="U18" i="35"/>
  <c r="U39" i="35"/>
  <c r="U38" i="35"/>
  <c r="Q39" i="35"/>
  <c r="Q48" i="35" s="1"/>
  <c r="Q26" i="35"/>
  <c r="Q14" i="35"/>
  <c r="Q16" i="35"/>
  <c r="Q17" i="35"/>
  <c r="Q18" i="35"/>
  <c r="Q19" i="35"/>
  <c r="M6" i="35"/>
  <c r="M38" i="35"/>
  <c r="M8" i="35"/>
  <c r="M9" i="35"/>
  <c r="M10" i="35"/>
  <c r="M14" i="35"/>
  <c r="I38" i="35"/>
  <c r="I39" i="35"/>
  <c r="I16" i="35"/>
  <c r="I15" i="35"/>
  <c r="I14" i="35"/>
  <c r="I23" i="35"/>
  <c r="I25" i="35"/>
  <c r="I26" i="35"/>
  <c r="I27" i="35"/>
  <c r="I28" i="35"/>
  <c r="E40" i="35"/>
  <c r="F6" i="35"/>
  <c r="F7" i="35"/>
  <c r="F8" i="35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F33" i="35"/>
  <c r="F34" i="35"/>
  <c r="F35" i="35"/>
  <c r="F36" i="35"/>
  <c r="F37" i="35"/>
  <c r="F38" i="35"/>
  <c r="F39" i="35"/>
  <c r="F40" i="35"/>
  <c r="F41" i="35"/>
  <c r="F42" i="35"/>
  <c r="F43" i="35"/>
  <c r="F44" i="35"/>
  <c r="F5" i="35"/>
  <c r="E24" i="35"/>
  <c r="E26" i="35"/>
  <c r="E23" i="35"/>
  <c r="E14" i="34"/>
  <c r="E14" i="35"/>
  <c r="E48" i="35" s="1"/>
  <c r="E16" i="35"/>
  <c r="E18" i="35"/>
  <c r="E17" i="35"/>
  <c r="U39" i="37"/>
  <c r="U38" i="34"/>
  <c r="U39" i="34"/>
  <c r="U14" i="34"/>
  <c r="U27" i="34"/>
  <c r="V27" i="34"/>
  <c r="U25" i="34"/>
  <c r="U23" i="34"/>
  <c r="U24" i="34"/>
  <c r="U5" i="34"/>
  <c r="U6" i="34"/>
  <c r="Q5" i="34"/>
  <c r="Q46" i="34" s="1"/>
  <c r="Q39" i="34"/>
  <c r="Q24" i="34"/>
  <c r="Q23" i="34"/>
  <c r="Q25" i="34"/>
  <c r="Q14" i="34"/>
  <c r="Q16" i="34"/>
  <c r="Q17" i="34"/>
  <c r="Q18" i="34"/>
  <c r="Q15" i="34"/>
  <c r="R25" i="34"/>
  <c r="M7" i="34"/>
  <c r="M8" i="34"/>
  <c r="M9" i="34"/>
  <c r="M6" i="34"/>
  <c r="M23" i="34"/>
  <c r="M5" i="34"/>
  <c r="M46" i="34" s="1"/>
  <c r="M38" i="34"/>
  <c r="M40" i="34"/>
  <c r="M41" i="34"/>
  <c r="M42" i="34"/>
  <c r="M7" i="35"/>
  <c r="M5" i="35"/>
  <c r="M46" i="35" s="1"/>
  <c r="I38" i="34"/>
  <c r="I40" i="34"/>
  <c r="I27" i="34"/>
  <c r="I26" i="34"/>
  <c r="I23" i="34"/>
  <c r="I25" i="34"/>
  <c r="I16" i="34"/>
  <c r="I14" i="34"/>
  <c r="I18" i="34"/>
  <c r="E25" i="34"/>
  <c r="E40" i="34"/>
  <c r="E39" i="34"/>
  <c r="E28" i="34"/>
  <c r="E24" i="34"/>
  <c r="E23" i="34"/>
  <c r="E15" i="34"/>
  <c r="E17" i="34"/>
  <c r="E16" i="34"/>
  <c r="S16" i="25"/>
  <c r="S15" i="25"/>
  <c r="S25" i="25"/>
  <c r="S14" i="25"/>
  <c r="S38" i="25"/>
  <c r="S26" i="25"/>
  <c r="S32" i="25"/>
  <c r="S33" i="25"/>
  <c r="S34" i="25"/>
  <c r="S23" i="25"/>
  <c r="S21" i="25"/>
  <c r="V6" i="37"/>
  <c r="V7" i="37"/>
  <c r="V8" i="37"/>
  <c r="V9" i="37"/>
  <c r="V10" i="37"/>
  <c r="V11" i="37"/>
  <c r="V12" i="37"/>
  <c r="V13" i="37"/>
  <c r="V14" i="37"/>
  <c r="V15" i="37"/>
  <c r="V16" i="37"/>
  <c r="V17" i="37"/>
  <c r="V18" i="37"/>
  <c r="V19" i="37"/>
  <c r="V20" i="37"/>
  <c r="V21" i="37"/>
  <c r="V22" i="37"/>
  <c r="V23" i="37"/>
  <c r="V24" i="37"/>
  <c r="V25" i="37"/>
  <c r="V26" i="37"/>
  <c r="V27" i="37"/>
  <c r="V28" i="37"/>
  <c r="V29" i="37"/>
  <c r="V30" i="37"/>
  <c r="V31" i="37"/>
  <c r="V32" i="37"/>
  <c r="V33" i="37"/>
  <c r="V34" i="37"/>
  <c r="V35" i="37"/>
  <c r="V36" i="37"/>
  <c r="V37" i="37"/>
  <c r="V38" i="37"/>
  <c r="V39" i="37"/>
  <c r="V40" i="37"/>
  <c r="V41" i="37"/>
  <c r="V42" i="37"/>
  <c r="V43" i="37"/>
  <c r="V44" i="37"/>
  <c r="V5" i="37"/>
  <c r="R6" i="37"/>
  <c r="R7" i="37"/>
  <c r="R8" i="37"/>
  <c r="R9" i="37"/>
  <c r="R10" i="37"/>
  <c r="R11" i="37"/>
  <c r="R12" i="37"/>
  <c r="R13" i="37"/>
  <c r="R14" i="37"/>
  <c r="R15" i="37"/>
  <c r="R16" i="37"/>
  <c r="R17" i="37"/>
  <c r="R18" i="37"/>
  <c r="R19" i="37"/>
  <c r="R20" i="37"/>
  <c r="R21" i="37"/>
  <c r="R22" i="37"/>
  <c r="R23" i="37"/>
  <c r="R24" i="37"/>
  <c r="R25" i="37"/>
  <c r="R26" i="37"/>
  <c r="R27" i="37"/>
  <c r="R28" i="37"/>
  <c r="R29" i="37"/>
  <c r="R30" i="37"/>
  <c r="R31" i="37"/>
  <c r="R32" i="37"/>
  <c r="R33" i="37"/>
  <c r="R34" i="37"/>
  <c r="R35" i="37"/>
  <c r="R36" i="37"/>
  <c r="R37" i="37"/>
  <c r="R38" i="37"/>
  <c r="R39" i="37"/>
  <c r="R40" i="37"/>
  <c r="R41" i="37"/>
  <c r="R42" i="37"/>
  <c r="R43" i="37"/>
  <c r="R44" i="37"/>
  <c r="R5" i="37"/>
  <c r="N6" i="37"/>
  <c r="N7" i="37"/>
  <c r="N8" i="37"/>
  <c r="N9" i="37"/>
  <c r="N10" i="37"/>
  <c r="N11" i="37"/>
  <c r="N12" i="37"/>
  <c r="N13" i="37"/>
  <c r="N14" i="37"/>
  <c r="N15" i="37"/>
  <c r="N16" i="37"/>
  <c r="N17" i="37"/>
  <c r="N18" i="37"/>
  <c r="N19" i="37"/>
  <c r="N20" i="37"/>
  <c r="N21" i="37"/>
  <c r="N22" i="37"/>
  <c r="N23" i="37"/>
  <c r="N24" i="37"/>
  <c r="N25" i="37"/>
  <c r="N26" i="37"/>
  <c r="N27" i="37"/>
  <c r="N28" i="37"/>
  <c r="N29" i="37"/>
  <c r="N30" i="37"/>
  <c r="N31" i="37"/>
  <c r="N32" i="37"/>
  <c r="N33" i="37"/>
  <c r="N34" i="37"/>
  <c r="N35" i="37"/>
  <c r="N36" i="37"/>
  <c r="N37" i="37"/>
  <c r="N38" i="37"/>
  <c r="N39" i="37"/>
  <c r="N40" i="37"/>
  <c r="N41" i="37"/>
  <c r="N42" i="37"/>
  <c r="N43" i="37"/>
  <c r="N44" i="37"/>
  <c r="N5" i="37"/>
  <c r="J6" i="37"/>
  <c r="J7" i="37"/>
  <c r="J8" i="37"/>
  <c r="J9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J29" i="37"/>
  <c r="J30" i="37"/>
  <c r="J31" i="37"/>
  <c r="J32" i="37"/>
  <c r="J33" i="37"/>
  <c r="J34" i="37"/>
  <c r="J35" i="37"/>
  <c r="J36" i="37"/>
  <c r="J37" i="37"/>
  <c r="J38" i="37"/>
  <c r="J39" i="37"/>
  <c r="J40" i="37"/>
  <c r="J41" i="37"/>
  <c r="J42" i="37"/>
  <c r="J43" i="37"/>
  <c r="J44" i="37"/>
  <c r="F5" i="37"/>
  <c r="J5" i="37"/>
  <c r="F6" i="37"/>
  <c r="F7" i="37"/>
  <c r="F8" i="37"/>
  <c r="F9" i="37"/>
  <c r="F10" i="37"/>
  <c r="F11" i="37"/>
  <c r="F12" i="37"/>
  <c r="F13" i="37"/>
  <c r="F14" i="37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28" i="37"/>
  <c r="F29" i="37"/>
  <c r="F30" i="37"/>
  <c r="F31" i="37"/>
  <c r="F32" i="37"/>
  <c r="F33" i="37"/>
  <c r="F34" i="37"/>
  <c r="F35" i="37"/>
  <c r="F36" i="37"/>
  <c r="F37" i="37"/>
  <c r="F38" i="37"/>
  <c r="F39" i="37"/>
  <c r="F40" i="37"/>
  <c r="F41" i="37"/>
  <c r="F42" i="37"/>
  <c r="F43" i="37"/>
  <c r="F44" i="37"/>
  <c r="M48" i="35" l="1"/>
  <c r="Q48" i="34"/>
  <c r="U46" i="34"/>
  <c r="U48" i="34"/>
  <c r="S48" i="25"/>
  <c r="R48" i="25" s="1"/>
  <c r="E48" i="34"/>
  <c r="E48" i="36"/>
  <c r="M48" i="36"/>
  <c r="I48" i="34"/>
  <c r="S17" i="25"/>
  <c r="S49" i="25" s="1"/>
  <c r="R49" i="25" s="1"/>
  <c r="S6" i="25"/>
  <c r="T14" i="25"/>
  <c r="T6" i="25"/>
  <c r="T7" i="25"/>
  <c r="T8" i="25"/>
  <c r="T9" i="25"/>
  <c r="T10" i="25"/>
  <c r="T11" i="25"/>
  <c r="T12" i="25"/>
  <c r="T13" i="25"/>
  <c r="T15" i="25"/>
  <c r="T16" i="25"/>
  <c r="T17" i="25"/>
  <c r="T18" i="25"/>
  <c r="T19" i="25"/>
  <c r="T20" i="25"/>
  <c r="T21" i="25"/>
  <c r="T22" i="25"/>
  <c r="T23" i="25"/>
  <c r="T24" i="25"/>
  <c r="T25" i="25"/>
  <c r="T26" i="25"/>
  <c r="T27" i="25"/>
  <c r="T28" i="25"/>
  <c r="T29" i="25"/>
  <c r="T30" i="25"/>
  <c r="T31" i="25"/>
  <c r="T32" i="25"/>
  <c r="T33" i="25"/>
  <c r="T34" i="25"/>
  <c r="T35" i="25"/>
  <c r="T36" i="25"/>
  <c r="T37" i="25"/>
  <c r="T38" i="25"/>
  <c r="T39" i="25"/>
  <c r="T40" i="25"/>
  <c r="T41" i="25"/>
  <c r="T42" i="25"/>
  <c r="T43" i="25"/>
  <c r="T44" i="25"/>
  <c r="T5" i="25"/>
  <c r="D51" i="25"/>
  <c r="G51" i="25"/>
  <c r="J51" i="25"/>
  <c r="J53" i="25" s="1"/>
  <c r="R51" i="25"/>
  <c r="K51" i="25"/>
  <c r="O51" i="25"/>
  <c r="N51" i="25" s="1"/>
  <c r="N53" i="25" s="1"/>
  <c r="N5" i="34"/>
  <c r="N6" i="34"/>
  <c r="N7" i="34"/>
  <c r="N8" i="34"/>
  <c r="N9" i="34"/>
  <c r="N10" i="34"/>
  <c r="N11" i="34"/>
  <c r="N12" i="34"/>
  <c r="N13" i="34"/>
  <c r="M14" i="34"/>
  <c r="M48" i="34" s="1"/>
  <c r="N14" i="34"/>
  <c r="N15" i="34"/>
  <c r="N16" i="34"/>
  <c r="N17" i="34"/>
  <c r="N18" i="34"/>
  <c r="N19" i="34"/>
  <c r="N20" i="34"/>
  <c r="M21" i="34"/>
  <c r="N21" i="34"/>
  <c r="N22" i="34"/>
  <c r="N23" i="34"/>
  <c r="N24" i="34"/>
  <c r="N25" i="34"/>
  <c r="N26" i="34"/>
  <c r="N27" i="34"/>
  <c r="N28" i="34"/>
  <c r="N29" i="34"/>
  <c r="N30" i="34"/>
  <c r="N31" i="34"/>
  <c r="M32" i="34"/>
  <c r="N32" i="34"/>
  <c r="M33" i="34"/>
  <c r="N33" i="34"/>
  <c r="M34" i="34"/>
  <c r="N34" i="34"/>
  <c r="N35" i="34"/>
  <c r="N36" i="34"/>
  <c r="N37" i="34"/>
  <c r="N38" i="34"/>
  <c r="M39" i="34"/>
  <c r="N39" i="34"/>
  <c r="N40" i="34"/>
  <c r="N41" i="34"/>
  <c r="N42" i="34"/>
  <c r="M49" i="34" l="1"/>
  <c r="Q40" i="37"/>
  <c r="Q25" i="37"/>
  <c r="Q24" i="37"/>
  <c r="M38" i="37"/>
  <c r="P51" i="37"/>
  <c r="L51" i="37"/>
  <c r="D51" i="37"/>
  <c r="Q6" i="37"/>
  <c r="Q5" i="37"/>
  <c r="I6" i="37"/>
  <c r="I5" i="37"/>
  <c r="E5" i="37"/>
  <c r="E46" i="37" s="1"/>
  <c r="E41" i="37"/>
  <c r="E40" i="37"/>
  <c r="E38" i="37"/>
  <c r="I44" i="37"/>
  <c r="Q46" i="37" l="1"/>
  <c r="I46" i="37"/>
  <c r="M6" i="37"/>
  <c r="E18" i="37" l="1"/>
  <c r="E17" i="37"/>
  <c r="E16" i="37"/>
  <c r="E27" i="37"/>
  <c r="U24" i="36"/>
  <c r="U30" i="36"/>
  <c r="U16" i="36"/>
  <c r="U15" i="36"/>
  <c r="U14" i="36"/>
  <c r="V38" i="36"/>
  <c r="Q15" i="36"/>
  <c r="R23" i="36"/>
  <c r="R40" i="36"/>
  <c r="R39" i="36"/>
  <c r="R38" i="36"/>
  <c r="Q38" i="36"/>
  <c r="R37" i="36"/>
  <c r="J41" i="36"/>
  <c r="J40" i="36"/>
  <c r="J38" i="36"/>
  <c r="J37" i="36"/>
  <c r="R14" i="36"/>
  <c r="M7" i="36"/>
  <c r="N39" i="36"/>
  <c r="N42" i="36"/>
  <c r="N37" i="36"/>
  <c r="N38" i="36"/>
  <c r="N40" i="36"/>
  <c r="N41" i="36"/>
  <c r="N36" i="36"/>
  <c r="T51" i="36"/>
  <c r="P51" i="36"/>
  <c r="L51" i="36"/>
  <c r="H51" i="36"/>
  <c r="D51" i="36"/>
  <c r="F41" i="36"/>
  <c r="E38" i="36"/>
  <c r="J23" i="36"/>
  <c r="I16" i="36"/>
  <c r="V6" i="36"/>
  <c r="U6" i="36"/>
  <c r="U5" i="36"/>
  <c r="Q6" i="36"/>
  <c r="Q5" i="36"/>
  <c r="I6" i="36"/>
  <c r="I5" i="36"/>
  <c r="I46" i="36" s="1"/>
  <c r="F6" i="36"/>
  <c r="F5" i="36"/>
  <c r="E5" i="36"/>
  <c r="E46" i="36" s="1"/>
  <c r="V44" i="36"/>
  <c r="V43" i="36"/>
  <c r="V42" i="36"/>
  <c r="V41" i="36"/>
  <c r="V40" i="36"/>
  <c r="V39" i="36"/>
  <c r="V37" i="36"/>
  <c r="V36" i="36"/>
  <c r="V35" i="36"/>
  <c r="V34" i="36"/>
  <c r="V33" i="36"/>
  <c r="V32" i="36"/>
  <c r="V31" i="36"/>
  <c r="V30" i="36"/>
  <c r="V29" i="36"/>
  <c r="V28" i="36"/>
  <c r="V27" i="36"/>
  <c r="V26" i="36"/>
  <c r="V25" i="36"/>
  <c r="V24" i="36"/>
  <c r="V23" i="36"/>
  <c r="V22" i="36"/>
  <c r="V21" i="36"/>
  <c r="V20" i="36"/>
  <c r="V19" i="36"/>
  <c r="V18" i="36"/>
  <c r="V17" i="36"/>
  <c r="V16" i="36"/>
  <c r="V15" i="36"/>
  <c r="V14" i="36"/>
  <c r="V13" i="36"/>
  <c r="V12" i="36"/>
  <c r="V11" i="36"/>
  <c r="V10" i="36"/>
  <c r="V9" i="36"/>
  <c r="V8" i="36"/>
  <c r="V7" i="36"/>
  <c r="V5" i="36"/>
  <c r="R36" i="36"/>
  <c r="R35" i="36"/>
  <c r="R34" i="36"/>
  <c r="R33" i="36"/>
  <c r="R32" i="36"/>
  <c r="R31" i="36"/>
  <c r="R30" i="36"/>
  <c r="R29" i="36"/>
  <c r="R28" i="36"/>
  <c r="R27" i="36"/>
  <c r="R26" i="36"/>
  <c r="R25" i="36"/>
  <c r="R24" i="36"/>
  <c r="R22" i="36"/>
  <c r="R21" i="36"/>
  <c r="R20" i="36"/>
  <c r="R19" i="36"/>
  <c r="R18" i="36"/>
  <c r="R17" i="36"/>
  <c r="R16" i="36"/>
  <c r="R15" i="36"/>
  <c r="R13" i="36"/>
  <c r="R12" i="36"/>
  <c r="R11" i="36"/>
  <c r="R10" i="36"/>
  <c r="R9" i="36"/>
  <c r="R8" i="36"/>
  <c r="R7" i="36"/>
  <c r="R6" i="36"/>
  <c r="R5" i="36"/>
  <c r="R44" i="36"/>
  <c r="R43" i="36"/>
  <c r="R42" i="36"/>
  <c r="R41" i="36"/>
  <c r="N35" i="36"/>
  <c r="N34" i="36"/>
  <c r="N33" i="36"/>
  <c r="N32" i="36"/>
  <c r="N31" i="36"/>
  <c r="N30" i="36"/>
  <c r="N29" i="36"/>
  <c r="N28" i="36"/>
  <c r="N27" i="36"/>
  <c r="N26" i="36"/>
  <c r="N25" i="36"/>
  <c r="N24" i="36"/>
  <c r="N23" i="36"/>
  <c r="N22" i="36"/>
  <c r="N21" i="36"/>
  <c r="N20" i="36"/>
  <c r="N19" i="36"/>
  <c r="N18" i="36"/>
  <c r="N17" i="36"/>
  <c r="N16" i="36"/>
  <c r="N15" i="36"/>
  <c r="N14" i="36"/>
  <c r="N13" i="36"/>
  <c r="N12" i="36"/>
  <c r="N11" i="36"/>
  <c r="N10" i="36"/>
  <c r="N9" i="36"/>
  <c r="N8" i="36"/>
  <c r="N7" i="36"/>
  <c r="N6" i="36"/>
  <c r="N5" i="36"/>
  <c r="J44" i="36"/>
  <c r="J43" i="36"/>
  <c r="J42" i="36"/>
  <c r="J36" i="36"/>
  <c r="J35" i="36"/>
  <c r="J34" i="36"/>
  <c r="J33" i="36"/>
  <c r="J32" i="36"/>
  <c r="J31" i="36"/>
  <c r="J30" i="36"/>
  <c r="J29" i="36"/>
  <c r="J28" i="36"/>
  <c r="J27" i="36"/>
  <c r="J26" i="36"/>
  <c r="J25" i="36"/>
  <c r="J24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J10" i="36"/>
  <c r="J9" i="36"/>
  <c r="J8" i="36"/>
  <c r="J7" i="36"/>
  <c r="J6" i="36"/>
  <c r="J5" i="36"/>
  <c r="F44" i="36"/>
  <c r="F43" i="36"/>
  <c r="F42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7" i="36"/>
  <c r="U26" i="35"/>
  <c r="U30" i="35"/>
  <c r="U24" i="35"/>
  <c r="M40" i="35"/>
  <c r="M39" i="35"/>
  <c r="N24" i="35"/>
  <c r="Q40" i="35"/>
  <c r="Q38" i="35"/>
  <c r="R26" i="35"/>
  <c r="Q15" i="35"/>
  <c r="R15" i="35"/>
  <c r="I18" i="35"/>
  <c r="I17" i="35"/>
  <c r="I40" i="35"/>
  <c r="J38" i="35"/>
  <c r="I24" i="35"/>
  <c r="T51" i="35"/>
  <c r="P51" i="35"/>
  <c r="L51" i="35"/>
  <c r="H51" i="35"/>
  <c r="E25" i="35"/>
  <c r="E30" i="35"/>
  <c r="E39" i="35"/>
  <c r="E38" i="35"/>
  <c r="E15" i="35"/>
  <c r="V40" i="35"/>
  <c r="V38" i="35"/>
  <c r="U5" i="35"/>
  <c r="U46" i="35" s="1"/>
  <c r="Q5" i="35"/>
  <c r="Q46" i="35" s="1"/>
  <c r="I6" i="35"/>
  <c r="I5" i="35"/>
  <c r="E5" i="35"/>
  <c r="E46" i="35" s="1"/>
  <c r="N5" i="35"/>
  <c r="J44" i="35"/>
  <c r="J43" i="35"/>
  <c r="J42" i="35"/>
  <c r="J41" i="35"/>
  <c r="J40" i="35"/>
  <c r="J39" i="35"/>
  <c r="J37" i="35"/>
  <c r="J36" i="35"/>
  <c r="J35" i="35"/>
  <c r="J34" i="35"/>
  <c r="J33" i="35"/>
  <c r="J32" i="35"/>
  <c r="J31" i="35"/>
  <c r="J30" i="35"/>
  <c r="J29" i="35"/>
  <c r="J28" i="35"/>
  <c r="J27" i="35"/>
  <c r="J26" i="35"/>
  <c r="J25" i="35"/>
  <c r="J24" i="35"/>
  <c r="J23" i="35"/>
  <c r="J22" i="35"/>
  <c r="J21" i="35"/>
  <c r="J20" i="35"/>
  <c r="J19" i="35"/>
  <c r="J18" i="35"/>
  <c r="J17" i="35"/>
  <c r="J16" i="35"/>
  <c r="J15" i="35"/>
  <c r="J14" i="35"/>
  <c r="J13" i="35"/>
  <c r="J12" i="35"/>
  <c r="J11" i="35"/>
  <c r="J10" i="35"/>
  <c r="J9" i="35"/>
  <c r="J8" i="35"/>
  <c r="J7" i="35"/>
  <c r="J6" i="35"/>
  <c r="J5" i="35"/>
  <c r="N44" i="35"/>
  <c r="N43" i="35"/>
  <c r="N42" i="35"/>
  <c r="N41" i="35"/>
  <c r="N40" i="35"/>
  <c r="N39" i="35"/>
  <c r="N38" i="35"/>
  <c r="N37" i="35"/>
  <c r="N36" i="35"/>
  <c r="N35" i="35"/>
  <c r="N34" i="35"/>
  <c r="N33" i="35"/>
  <c r="N32" i="35"/>
  <c r="N31" i="35"/>
  <c r="N30" i="35"/>
  <c r="N29" i="35"/>
  <c r="N28" i="35"/>
  <c r="N27" i="35"/>
  <c r="N26" i="35"/>
  <c r="N25" i="35"/>
  <c r="N23" i="35"/>
  <c r="N22" i="35"/>
  <c r="N21" i="35"/>
  <c r="N20" i="35"/>
  <c r="N19" i="35"/>
  <c r="N18" i="35"/>
  <c r="N17" i="35"/>
  <c r="N16" i="35"/>
  <c r="N15" i="35"/>
  <c r="N14" i="35"/>
  <c r="N13" i="35"/>
  <c r="N12" i="35"/>
  <c r="N11" i="35"/>
  <c r="N10" i="35"/>
  <c r="N9" i="35"/>
  <c r="N8" i="35"/>
  <c r="N7" i="35"/>
  <c r="N6" i="35"/>
  <c r="R44" i="35"/>
  <c r="R43" i="35"/>
  <c r="R42" i="35"/>
  <c r="R41" i="35"/>
  <c r="R40" i="35"/>
  <c r="R39" i="35"/>
  <c r="R38" i="35"/>
  <c r="R37" i="35"/>
  <c r="R36" i="35"/>
  <c r="R35" i="35"/>
  <c r="R34" i="35"/>
  <c r="R33" i="35"/>
  <c r="R32" i="35"/>
  <c r="R31" i="35"/>
  <c r="R30" i="35"/>
  <c r="R29" i="35"/>
  <c r="R28" i="35"/>
  <c r="R27" i="35"/>
  <c r="R25" i="35"/>
  <c r="R24" i="35"/>
  <c r="R23" i="35"/>
  <c r="R22" i="35"/>
  <c r="R21" i="35"/>
  <c r="R20" i="35"/>
  <c r="R19" i="35"/>
  <c r="R18" i="35"/>
  <c r="R17" i="35"/>
  <c r="R16" i="35"/>
  <c r="R14" i="35"/>
  <c r="R13" i="35"/>
  <c r="R12" i="35"/>
  <c r="R11" i="35"/>
  <c r="R10" i="35"/>
  <c r="R9" i="35"/>
  <c r="R8" i="35"/>
  <c r="R7" i="35"/>
  <c r="R6" i="35"/>
  <c r="R5" i="35"/>
  <c r="V44" i="35"/>
  <c r="V43" i="35"/>
  <c r="V42" i="35"/>
  <c r="V41" i="35"/>
  <c r="V39" i="35"/>
  <c r="V37" i="35"/>
  <c r="V36" i="35"/>
  <c r="V35" i="35"/>
  <c r="V34" i="35"/>
  <c r="V33" i="35"/>
  <c r="V32" i="35"/>
  <c r="V31" i="35"/>
  <c r="V30" i="35"/>
  <c r="V29" i="35"/>
  <c r="V28" i="35"/>
  <c r="V27" i="35"/>
  <c r="V26" i="35"/>
  <c r="V25" i="35"/>
  <c r="V24" i="35"/>
  <c r="V23" i="35"/>
  <c r="V22" i="35"/>
  <c r="V21" i="35"/>
  <c r="V20" i="35"/>
  <c r="V19" i="35"/>
  <c r="V18" i="35"/>
  <c r="V17" i="35"/>
  <c r="V16" i="35"/>
  <c r="V15" i="35"/>
  <c r="V14" i="35"/>
  <c r="V13" i="35"/>
  <c r="V12" i="35"/>
  <c r="V11" i="35"/>
  <c r="V10" i="35"/>
  <c r="V9" i="35"/>
  <c r="V8" i="35"/>
  <c r="V7" i="35"/>
  <c r="V6" i="35"/>
  <c r="V5" i="35"/>
  <c r="U26" i="34"/>
  <c r="U30" i="34"/>
  <c r="U18" i="34"/>
  <c r="U17" i="34"/>
  <c r="U16" i="34"/>
  <c r="U15" i="34"/>
  <c r="Q40" i="34"/>
  <c r="Q38" i="34"/>
  <c r="Q46" i="36" l="1"/>
  <c r="I46" i="35"/>
  <c r="U48" i="36"/>
  <c r="T48" i="36" s="1"/>
  <c r="L48" i="36"/>
  <c r="P48" i="36"/>
  <c r="L48" i="35"/>
  <c r="I48" i="35"/>
  <c r="H48" i="35" s="1"/>
  <c r="T48" i="34"/>
  <c r="D48" i="36"/>
  <c r="D48" i="37"/>
  <c r="I39" i="34"/>
  <c r="I24" i="34"/>
  <c r="I17" i="34"/>
  <c r="I15" i="34"/>
  <c r="J23" i="34"/>
  <c r="H51" i="34"/>
  <c r="D51" i="34"/>
  <c r="T51" i="34"/>
  <c r="P51" i="34"/>
  <c r="E27" i="34"/>
  <c r="E26" i="34"/>
  <c r="E38" i="34"/>
  <c r="F38" i="34"/>
  <c r="P46" i="34"/>
  <c r="I6" i="34"/>
  <c r="I5" i="34"/>
  <c r="E5" i="34"/>
  <c r="E46" i="34" s="1"/>
  <c r="V44" i="34"/>
  <c r="V43" i="34"/>
  <c r="V42" i="34"/>
  <c r="V41" i="34"/>
  <c r="V40" i="34"/>
  <c r="V39" i="34"/>
  <c r="V38" i="34"/>
  <c r="V37" i="34"/>
  <c r="V36" i="34"/>
  <c r="V35" i="34"/>
  <c r="V34" i="34"/>
  <c r="V33" i="34"/>
  <c r="V32" i="34"/>
  <c r="V31" i="34"/>
  <c r="V30" i="34"/>
  <c r="V29" i="34"/>
  <c r="V28" i="34"/>
  <c r="V26" i="34"/>
  <c r="V25" i="34"/>
  <c r="V24" i="34"/>
  <c r="V23" i="34"/>
  <c r="V22" i="34"/>
  <c r="V21" i="34"/>
  <c r="V20" i="34"/>
  <c r="V19" i="34"/>
  <c r="V18" i="34"/>
  <c r="V17" i="34"/>
  <c r="V16" i="34"/>
  <c r="V15" i="34"/>
  <c r="V14" i="34"/>
  <c r="V13" i="34"/>
  <c r="V12" i="34"/>
  <c r="V11" i="34"/>
  <c r="V10" i="34"/>
  <c r="V9" i="34"/>
  <c r="V8" i="34"/>
  <c r="V7" i="34"/>
  <c r="V6" i="34"/>
  <c r="V5" i="34"/>
  <c r="R44" i="34"/>
  <c r="R43" i="34"/>
  <c r="R42" i="34"/>
  <c r="R41" i="34"/>
  <c r="R40" i="34"/>
  <c r="R39" i="34"/>
  <c r="R38" i="34"/>
  <c r="R37" i="34"/>
  <c r="R36" i="34"/>
  <c r="R35" i="34"/>
  <c r="R34" i="34"/>
  <c r="R33" i="34"/>
  <c r="R32" i="34"/>
  <c r="R31" i="34"/>
  <c r="R30" i="34"/>
  <c r="R29" i="34"/>
  <c r="R28" i="34"/>
  <c r="R27" i="34"/>
  <c r="R26" i="34"/>
  <c r="R24" i="34"/>
  <c r="R23" i="34"/>
  <c r="R22" i="34"/>
  <c r="R21" i="34"/>
  <c r="R20" i="34"/>
  <c r="R19" i="34"/>
  <c r="R18" i="34"/>
  <c r="R17" i="34"/>
  <c r="R16" i="34"/>
  <c r="R15" i="34"/>
  <c r="R14" i="34"/>
  <c r="R13" i="34"/>
  <c r="R12" i="34"/>
  <c r="R11" i="34"/>
  <c r="R10" i="34"/>
  <c r="R9" i="34"/>
  <c r="R8" i="34"/>
  <c r="R7" i="34"/>
  <c r="R6" i="34"/>
  <c r="R5" i="34"/>
  <c r="J44" i="34"/>
  <c r="J43" i="34"/>
  <c r="J42" i="34"/>
  <c r="J41" i="34"/>
  <c r="J40" i="34"/>
  <c r="J39" i="34"/>
  <c r="J38" i="34"/>
  <c r="J37" i="34"/>
  <c r="J36" i="34"/>
  <c r="J35" i="34"/>
  <c r="J34" i="34"/>
  <c r="J33" i="34"/>
  <c r="J32" i="34"/>
  <c r="J31" i="34"/>
  <c r="J30" i="34"/>
  <c r="J29" i="34"/>
  <c r="J28" i="34"/>
  <c r="J27" i="34"/>
  <c r="J26" i="34"/>
  <c r="J25" i="34"/>
  <c r="J24" i="34"/>
  <c r="J22" i="34"/>
  <c r="J21" i="34"/>
  <c r="J20" i="34"/>
  <c r="J19" i="34"/>
  <c r="J18" i="34"/>
  <c r="J17" i="34"/>
  <c r="J16" i="34"/>
  <c r="J15" i="34"/>
  <c r="J14" i="34"/>
  <c r="J13" i="34"/>
  <c r="J12" i="34"/>
  <c r="J11" i="34"/>
  <c r="J10" i="34"/>
  <c r="J9" i="34"/>
  <c r="J8" i="34"/>
  <c r="J7" i="34"/>
  <c r="J6" i="34"/>
  <c r="J5" i="34"/>
  <c r="F44" i="34"/>
  <c r="F43" i="34"/>
  <c r="F42" i="34"/>
  <c r="F41" i="34"/>
  <c r="F40" i="34"/>
  <c r="F39" i="34"/>
  <c r="F37" i="34"/>
  <c r="F36" i="34"/>
  <c r="F35" i="34"/>
  <c r="F34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F5" i="34"/>
  <c r="S5" i="25"/>
  <c r="S46" i="25" s="1"/>
  <c r="U34" i="37"/>
  <c r="Q34" i="37"/>
  <c r="M34" i="37"/>
  <c r="I34" i="37"/>
  <c r="E34" i="37"/>
  <c r="U33" i="37"/>
  <c r="Q33" i="37"/>
  <c r="M33" i="37"/>
  <c r="I33" i="37"/>
  <c r="E33" i="37"/>
  <c r="U32" i="37"/>
  <c r="Q32" i="37"/>
  <c r="M32" i="37"/>
  <c r="M49" i="37" s="1"/>
  <c r="I32" i="37"/>
  <c r="E32" i="37"/>
  <c r="U34" i="36"/>
  <c r="Q34" i="36"/>
  <c r="M34" i="36"/>
  <c r="I34" i="36"/>
  <c r="E34" i="36"/>
  <c r="U33" i="36"/>
  <c r="Q33" i="36"/>
  <c r="M33" i="36"/>
  <c r="I33" i="36"/>
  <c r="E33" i="36"/>
  <c r="U32" i="36"/>
  <c r="Q32" i="36"/>
  <c r="M32" i="36"/>
  <c r="I32" i="36"/>
  <c r="I49" i="36" s="1"/>
  <c r="E32" i="36"/>
  <c r="E49" i="36" s="1"/>
  <c r="U34" i="35"/>
  <c r="Q34" i="35"/>
  <c r="Q49" i="35" s="1"/>
  <c r="M34" i="35"/>
  <c r="M49" i="35" s="1"/>
  <c r="I34" i="35"/>
  <c r="E34" i="35"/>
  <c r="U33" i="35"/>
  <c r="Q33" i="35"/>
  <c r="M33" i="35"/>
  <c r="I33" i="35"/>
  <c r="E33" i="35"/>
  <c r="U32" i="35"/>
  <c r="Q32" i="35"/>
  <c r="M32" i="35"/>
  <c r="I32" i="35"/>
  <c r="E32" i="35"/>
  <c r="U34" i="34"/>
  <c r="Q34" i="34"/>
  <c r="U33" i="34"/>
  <c r="Q33" i="34"/>
  <c r="U32" i="34"/>
  <c r="Q32" i="34"/>
  <c r="I34" i="34"/>
  <c r="E34" i="34"/>
  <c r="I33" i="34"/>
  <c r="E33" i="34"/>
  <c r="I32" i="34"/>
  <c r="E32" i="34"/>
  <c r="T50" i="37"/>
  <c r="P50" i="37"/>
  <c r="L50" i="37"/>
  <c r="D50" i="37"/>
  <c r="T48" i="37"/>
  <c r="P48" i="37"/>
  <c r="L48" i="37"/>
  <c r="H48" i="37"/>
  <c r="T47" i="37"/>
  <c r="L47" i="37"/>
  <c r="H47" i="37"/>
  <c r="D47" i="37"/>
  <c r="T46" i="37"/>
  <c r="P46" i="37"/>
  <c r="H46" i="37"/>
  <c r="U44" i="37"/>
  <c r="Q44" i="37"/>
  <c r="M44" i="37"/>
  <c r="E44" i="37"/>
  <c r="Q21" i="37"/>
  <c r="M21" i="37"/>
  <c r="E21" i="37"/>
  <c r="T50" i="36"/>
  <c r="L50" i="36"/>
  <c r="D50" i="36"/>
  <c r="T47" i="36"/>
  <c r="P47" i="36"/>
  <c r="L47" i="36"/>
  <c r="H47" i="36"/>
  <c r="D47" i="36"/>
  <c r="U46" i="36"/>
  <c r="T46" i="36" s="1"/>
  <c r="L46" i="36"/>
  <c r="D46" i="36"/>
  <c r="U44" i="36"/>
  <c r="Q44" i="36"/>
  <c r="E44" i="36"/>
  <c r="U21" i="36"/>
  <c r="Q21" i="36"/>
  <c r="M21" i="36"/>
  <c r="I21" i="36"/>
  <c r="E21" i="36"/>
  <c r="P50" i="35"/>
  <c r="L50" i="35"/>
  <c r="L47" i="35"/>
  <c r="H47" i="35"/>
  <c r="U44" i="35"/>
  <c r="Q44" i="35"/>
  <c r="M44" i="35"/>
  <c r="I44" i="35"/>
  <c r="E44" i="35"/>
  <c r="U21" i="35"/>
  <c r="Q21" i="35"/>
  <c r="M21" i="35"/>
  <c r="I21" i="35"/>
  <c r="E21" i="35"/>
  <c r="T50" i="34"/>
  <c r="P50" i="34"/>
  <c r="L50" i="34"/>
  <c r="D50" i="34"/>
  <c r="T47" i="34"/>
  <c r="P47" i="34"/>
  <c r="L47" i="34"/>
  <c r="L53" i="34" s="1"/>
  <c r="H47" i="34"/>
  <c r="H53" i="34" s="1"/>
  <c r="D47" i="34"/>
  <c r="U44" i="34"/>
  <c r="Q44" i="34"/>
  <c r="I44" i="34"/>
  <c r="E44" i="34"/>
  <c r="U21" i="34"/>
  <c r="Q21" i="34"/>
  <c r="I21" i="34"/>
  <c r="E21" i="34"/>
  <c r="H48" i="25"/>
  <c r="H46" i="25"/>
  <c r="R50" i="25"/>
  <c r="R53" i="25" s="1"/>
  <c r="S44" i="25"/>
  <c r="E49" i="35" l="1"/>
  <c r="M49" i="36"/>
  <c r="Q49" i="36"/>
  <c r="Q49" i="34"/>
  <c r="E49" i="37"/>
  <c r="U49" i="34"/>
  <c r="I49" i="37"/>
  <c r="H49" i="37" s="1"/>
  <c r="H53" i="37" s="1"/>
  <c r="Q49" i="37"/>
  <c r="I46" i="34"/>
  <c r="U49" i="37"/>
  <c r="T49" i="37" s="1"/>
  <c r="T53" i="37" s="1"/>
  <c r="U49" i="35"/>
  <c r="P53" i="34"/>
  <c r="H53" i="35"/>
  <c r="I49" i="34"/>
  <c r="E49" i="34"/>
  <c r="K46" i="25"/>
  <c r="O46" i="25"/>
  <c r="I49" i="35"/>
  <c r="P53" i="36"/>
  <c r="D49" i="37"/>
  <c r="D53" i="37" s="1"/>
  <c r="D48" i="34"/>
  <c r="L49" i="36"/>
  <c r="L53" i="36" s="1"/>
  <c r="O48" i="25"/>
  <c r="U49" i="36"/>
  <c r="T49" i="36" s="1"/>
  <c r="T53" i="36" s="1"/>
  <c r="T46" i="34"/>
  <c r="T53" i="34" s="1"/>
  <c r="T53" i="35"/>
  <c r="L49" i="37"/>
  <c r="L53" i="37" s="1"/>
  <c r="D49" i="36"/>
  <c r="D53" i="36" s="1"/>
  <c r="H53" i="36"/>
  <c r="D53" i="35"/>
  <c r="K48" i="25"/>
  <c r="H49" i="25"/>
  <c r="P53" i="35"/>
  <c r="P53" i="37"/>
  <c r="L53" i="35"/>
  <c r="D53" i="34" l="1"/>
  <c r="O49" i="25"/>
  <c r="K49" i="25" l="1"/>
  <c r="E48" i="25" l="1"/>
  <c r="E49" i="25" l="1"/>
  <c r="G50" i="25" l="1"/>
  <c r="D50" i="25"/>
  <c r="G48" i="25"/>
  <c r="D48" i="25"/>
  <c r="G47" i="25"/>
  <c r="D47" i="25"/>
  <c r="G49" i="25"/>
  <c r="E46" i="25"/>
  <c r="D49" i="25" l="1"/>
  <c r="D46" i="25"/>
  <c r="G46" i="25"/>
  <c r="G53" i="25" s="1"/>
  <c r="D53" i="25" l="1"/>
</calcChain>
</file>

<file path=xl/sharedStrings.xml><?xml version="1.0" encoding="utf-8"?>
<sst xmlns="http://schemas.openxmlformats.org/spreadsheetml/2006/main" count="868" uniqueCount="439">
  <si>
    <t>菜單組成(單位：g) 及 材料用量</t>
  </si>
  <si>
    <t>日期</t>
  </si>
  <si>
    <t>湯</t>
  </si>
  <si>
    <t>豆魚肉蛋類(份)</t>
    <phoneticPr fontId="2" type="noConversion"/>
  </si>
  <si>
    <t>蔬菜類(份)</t>
    <phoneticPr fontId="2" type="noConversion"/>
  </si>
  <si>
    <t>水果類(份)</t>
    <phoneticPr fontId="2" type="noConversion"/>
  </si>
  <si>
    <t>油脂與堅果種子類(份)</t>
    <phoneticPr fontId="2" type="noConversion"/>
  </si>
  <si>
    <t>熱量(大卡)</t>
    <phoneticPr fontId="2" type="noConversion"/>
  </si>
  <si>
    <t>主菜</t>
    <phoneticPr fontId="2" type="noConversion"/>
  </si>
  <si>
    <t>低脂乳品類(份)</t>
    <phoneticPr fontId="2" type="noConversion"/>
  </si>
  <si>
    <t>白米飯</t>
  </si>
  <si>
    <t>糙米飯</t>
  </si>
  <si>
    <t>糙米飯</t>
    <phoneticPr fontId="2" type="noConversion"/>
  </si>
  <si>
    <t>小米飯</t>
    <phoneticPr fontId="2" type="noConversion"/>
  </si>
  <si>
    <t xml:space="preserve"> </t>
    <phoneticPr fontId="2" type="noConversion"/>
  </si>
  <si>
    <t>紫米飯</t>
  </si>
  <si>
    <t>白米飯</t>
    <phoneticPr fontId="2" type="noConversion"/>
  </si>
  <si>
    <t>水果</t>
    <phoneticPr fontId="2" type="noConversion"/>
  </si>
  <si>
    <t xml:space="preserve"> 週一</t>
    <phoneticPr fontId="2" type="noConversion"/>
  </si>
  <si>
    <t>週二</t>
    <phoneticPr fontId="2" type="noConversion"/>
  </si>
  <si>
    <t>週三</t>
    <phoneticPr fontId="2" type="noConversion"/>
  </si>
  <si>
    <t>週四</t>
    <phoneticPr fontId="2" type="noConversion"/>
  </si>
  <si>
    <t>週五</t>
    <phoneticPr fontId="2" type="noConversion"/>
  </si>
  <si>
    <t>日期</t>
    <phoneticPr fontId="2" type="noConversion"/>
  </si>
  <si>
    <t>主食</t>
    <phoneticPr fontId="2" type="noConversion"/>
  </si>
  <si>
    <t>小米飯</t>
    <phoneticPr fontId="2" type="noConversion"/>
  </si>
  <si>
    <t>主菜</t>
    <phoneticPr fontId="2" type="noConversion"/>
  </si>
  <si>
    <t>酸菜炒肉片</t>
    <phoneticPr fontId="2" type="noConversion"/>
  </si>
  <si>
    <t>副菜</t>
    <phoneticPr fontId="2" type="noConversion"/>
  </si>
  <si>
    <t>青菜</t>
    <phoneticPr fontId="2" type="noConversion"/>
  </si>
  <si>
    <t>時令蔬菜</t>
    <phoneticPr fontId="2" type="noConversion"/>
  </si>
  <si>
    <t>湯</t>
    <phoneticPr fontId="2" type="noConversion"/>
  </si>
  <si>
    <t>附餐</t>
    <phoneticPr fontId="2" type="noConversion"/>
  </si>
  <si>
    <t>白米飯</t>
    <phoneticPr fontId="2" type="noConversion"/>
  </si>
  <si>
    <t>糙米飯</t>
    <phoneticPr fontId="2" type="noConversion"/>
  </si>
  <si>
    <t>水果</t>
    <phoneticPr fontId="2" type="noConversion"/>
  </si>
  <si>
    <t>保久豆漿</t>
    <phoneticPr fontId="2" type="noConversion"/>
  </si>
  <si>
    <t>鮮乳</t>
    <phoneticPr fontId="2" type="noConversion"/>
  </si>
  <si>
    <t>果汁</t>
    <phoneticPr fontId="2" type="noConversion"/>
  </si>
  <si>
    <t>優酪乳</t>
    <phoneticPr fontId="2" type="noConversion"/>
  </si>
  <si>
    <t>和峰食品有限公司 竹南鎮崎頂里13鄰崎頂5號    電話:037-580036 傳真:037-584300</t>
    <phoneticPr fontId="2" type="noConversion"/>
  </si>
  <si>
    <t>衛生管理人員：                   午餐秘書：                   校長：</t>
    <phoneticPr fontId="2" type="noConversion"/>
  </si>
  <si>
    <t xml:space="preserve">  12月 大西葷食菜單 </t>
    <phoneticPr fontId="2" type="noConversion"/>
  </si>
  <si>
    <t>紅棗銀耳湯</t>
    <phoneticPr fontId="2" type="noConversion"/>
  </si>
  <si>
    <t>薑汁地瓜湯</t>
    <phoneticPr fontId="2" type="noConversion"/>
  </si>
  <si>
    <t>紅豆湯圓</t>
    <phoneticPr fontId="2" type="noConversion"/>
  </si>
  <si>
    <t>冬至</t>
    <phoneticPr fontId="2" type="noConversion"/>
  </si>
  <si>
    <t>冬瓜山粉圓</t>
    <phoneticPr fontId="2" type="noConversion"/>
  </si>
  <si>
    <t>芋頭燒雞</t>
    <phoneticPr fontId="2" type="noConversion"/>
  </si>
  <si>
    <t>肉骨茶湯</t>
  </si>
  <si>
    <t>肉骨茶湯</t>
    <phoneticPr fontId="2" type="noConversion"/>
  </si>
  <si>
    <t>小米</t>
    <phoneticPr fontId="2" type="noConversion"/>
  </si>
  <si>
    <t>時令蔬菜</t>
  </si>
  <si>
    <t>青菜</t>
  </si>
  <si>
    <t>薑絲</t>
  </si>
  <si>
    <t>蒜末</t>
  </si>
  <si>
    <t>紅蘿蔔</t>
  </si>
  <si>
    <t>紅蘿蔔</t>
    <phoneticPr fontId="2" type="noConversion"/>
  </si>
  <si>
    <t>豆腐</t>
  </si>
  <si>
    <t>蒜角</t>
  </si>
  <si>
    <t>薑片</t>
  </si>
  <si>
    <t>九層塔</t>
  </si>
  <si>
    <t>洗選蛋斤</t>
  </si>
  <si>
    <t>蟳味絲</t>
  </si>
  <si>
    <t>鮮菇冬粉</t>
    <phoneticPr fontId="2" type="noConversion"/>
  </si>
  <si>
    <t>棒腿丁</t>
    <phoneticPr fontId="2" type="noConversion"/>
  </si>
  <si>
    <t>洋蔥</t>
  </si>
  <si>
    <t>青蔥</t>
  </si>
  <si>
    <t>白蘿蔔</t>
  </si>
  <si>
    <t>排骨丁</t>
  </si>
  <si>
    <t>金針菇</t>
  </si>
  <si>
    <t>肉骨茶包</t>
  </si>
  <si>
    <t>芋頭</t>
    <phoneticPr fontId="2" type="noConversion"/>
  </si>
  <si>
    <t>九層塔</t>
    <phoneticPr fontId="2" type="noConversion"/>
  </si>
  <si>
    <t>紅燒豬柳</t>
    <phoneticPr fontId="2" type="noConversion"/>
  </si>
  <si>
    <t>小瓜碧玉筍</t>
    <phoneticPr fontId="2" type="noConversion"/>
  </si>
  <si>
    <t>海芽吻魚湯</t>
    <phoneticPr fontId="2" type="noConversion"/>
  </si>
  <si>
    <t>肉柳</t>
  </si>
  <si>
    <t>紅甜椒</t>
  </si>
  <si>
    <t>小黃瓜</t>
  </si>
  <si>
    <t>肉絲</t>
  </si>
  <si>
    <t>海帶芽</t>
  </si>
  <si>
    <t>無骨香雞排</t>
  </si>
  <si>
    <t>無骨香雞排</t>
    <phoneticPr fontId="2" type="noConversion"/>
  </si>
  <si>
    <t>日式花枝丸</t>
    <phoneticPr fontId="2" type="noConversion"/>
  </si>
  <si>
    <t>螺旋麵</t>
    <phoneticPr fontId="2" type="noConversion"/>
  </si>
  <si>
    <t>洋蔥</t>
    <phoneticPr fontId="2" type="noConversion"/>
  </si>
  <si>
    <t>三色豆</t>
    <phoneticPr fontId="2" type="noConversion"/>
  </si>
  <si>
    <t>花枝丸</t>
  </si>
  <si>
    <t>海苔絲</t>
  </si>
  <si>
    <t>羅宋湯</t>
    <phoneticPr fontId="2" type="noConversion"/>
  </si>
  <si>
    <t>日式壽喜燒</t>
  </si>
  <si>
    <t>日式壽喜燒</t>
    <phoneticPr fontId="2" type="noConversion"/>
  </si>
  <si>
    <t>油腐肉燥</t>
  </si>
  <si>
    <t>油腐肉燥</t>
    <phoneticPr fontId="2" type="noConversion"/>
  </si>
  <si>
    <t>肉片</t>
    <phoneticPr fontId="2" type="noConversion"/>
  </si>
  <si>
    <t>大白菜</t>
    <phoneticPr fontId="2" type="noConversion"/>
  </si>
  <si>
    <t>青菜豆腐湯</t>
    <phoneticPr fontId="2" type="noConversion"/>
  </si>
  <si>
    <t>小白菜</t>
  </si>
  <si>
    <t>五穀飯</t>
  </si>
  <si>
    <t>五穀米</t>
    <phoneticPr fontId="2" type="noConversion"/>
  </si>
  <si>
    <t>鮪魚罐</t>
  </si>
  <si>
    <t>鮪魚彩蔬燴蛋</t>
  </si>
  <si>
    <t>D5雞腿</t>
    <phoneticPr fontId="2" type="noConversion"/>
  </si>
  <si>
    <t>青蔥</t>
    <phoneticPr fontId="2" type="noConversion"/>
  </si>
  <si>
    <t>薑絲</t>
    <phoneticPr fontId="2" type="noConversion"/>
  </si>
  <si>
    <t>五穀飯</t>
    <phoneticPr fontId="2" type="noConversion"/>
  </si>
  <si>
    <t>蔥油雞腿</t>
    <phoneticPr fontId="2" type="noConversion"/>
  </si>
  <si>
    <t>蔥油雞腿</t>
    <phoneticPr fontId="2" type="noConversion"/>
  </si>
  <si>
    <t>麻油蛋炒飯</t>
    <phoneticPr fontId="2" type="noConversion"/>
  </si>
  <si>
    <t>綠豆芋圓湯</t>
    <phoneticPr fontId="2" type="noConversion"/>
  </si>
  <si>
    <t>三杯雞丁</t>
    <phoneticPr fontId="2" type="noConversion"/>
  </si>
  <si>
    <t>咖哩百頁豆腐</t>
    <phoneticPr fontId="2" type="noConversion"/>
  </si>
  <si>
    <t>塔香冬瓜湯</t>
    <phoneticPr fontId="2" type="noConversion"/>
  </si>
  <si>
    <t>鮮瓜魚丸湯</t>
    <phoneticPr fontId="2" type="noConversion"/>
  </si>
  <si>
    <t>和風時蔬燒肉</t>
    <phoneticPr fontId="2" type="noConversion"/>
  </si>
  <si>
    <t>杏鮑菇</t>
  </si>
  <si>
    <t>肉角</t>
  </si>
  <si>
    <t>帶皮肉角</t>
  </si>
  <si>
    <t>大白菜</t>
  </si>
  <si>
    <t>木耳絲</t>
  </si>
  <si>
    <t>白芝麻</t>
  </si>
  <si>
    <t>玉米白玉湯</t>
    <phoneticPr fontId="2" type="noConversion"/>
  </si>
  <si>
    <t>和峰食品 大西中央廚房 106學年度第1學期12月第三週午餐食材明細(葷食)</t>
    <phoneticPr fontId="2" type="noConversion"/>
  </si>
  <si>
    <t>和峰食品 大西中央廚房 106學年度第1學期12月第一週午餐食材明細(葷食)</t>
    <phoneticPr fontId="2" type="noConversion"/>
  </si>
  <si>
    <t>菜單組成(單位：g) 及 材料用量</t>
    <phoneticPr fontId="2" type="noConversion"/>
  </si>
  <si>
    <t>豆沙包</t>
    <phoneticPr fontId="2" type="noConversion"/>
  </si>
  <si>
    <t>鐵路豬排</t>
    <phoneticPr fontId="2" type="noConversion"/>
  </si>
  <si>
    <t>香嫩雞腿</t>
    <phoneticPr fontId="2" type="noConversion"/>
  </si>
  <si>
    <t>香滷雞塊</t>
    <phoneticPr fontId="2" type="noConversion"/>
  </si>
  <si>
    <t>韓式拌飯</t>
    <phoneticPr fontId="2" type="noConversion"/>
  </si>
  <si>
    <t>肉燥乾麵</t>
    <phoneticPr fontId="2" type="noConversion"/>
  </si>
  <si>
    <t>薯餅*1</t>
    <phoneticPr fontId="2" type="noConversion"/>
  </si>
  <si>
    <t>香菇赤肉羹</t>
    <phoneticPr fontId="2" type="noConversion"/>
  </si>
  <si>
    <t>蓬萊米</t>
  </si>
  <si>
    <t>小香菇</t>
  </si>
  <si>
    <t>老薑</t>
  </si>
  <si>
    <t>牛蒡</t>
  </si>
  <si>
    <t xml:space="preserve">枸杞 </t>
  </si>
  <si>
    <t>宮保魚丁</t>
    <phoneticPr fontId="2" type="noConversion"/>
  </si>
  <si>
    <t>白旗丁</t>
  </si>
  <si>
    <t>乾辣椒</t>
  </si>
  <si>
    <t>油花生</t>
  </si>
  <si>
    <t>芝麻飯</t>
    <phoneticPr fontId="2" type="noConversion"/>
  </si>
  <si>
    <t>銀芽甜條</t>
    <phoneticPr fontId="2" type="noConversion"/>
  </si>
  <si>
    <t>豆芽菜</t>
  </si>
  <si>
    <t>小肉片</t>
  </si>
  <si>
    <t>紅棗香菇山藥雞</t>
    <phoneticPr fontId="2" type="noConversion"/>
  </si>
  <si>
    <t>五味豆干</t>
    <phoneticPr fontId="2" type="noConversion"/>
  </si>
  <si>
    <t>紫菜菇菇湯</t>
    <phoneticPr fontId="2" type="noConversion"/>
  </si>
  <si>
    <t>紫菜</t>
  </si>
  <si>
    <t>山藥</t>
  </si>
  <si>
    <t>紅棗</t>
  </si>
  <si>
    <t>紫菜蛋花湯</t>
    <phoneticPr fontId="2" type="noConversion"/>
  </si>
  <si>
    <t>肉羹</t>
  </si>
  <si>
    <t>脆筍絲</t>
  </si>
  <si>
    <t>京醬肉絲</t>
    <phoneticPr fontId="2" type="noConversion"/>
  </si>
  <si>
    <t>開陽白菜</t>
    <phoneticPr fontId="2" type="noConversion"/>
  </si>
  <si>
    <t>豆皮卷</t>
  </si>
  <si>
    <t>蝦米</t>
  </si>
  <si>
    <t>馬鈴薯</t>
  </si>
  <si>
    <t>奶油菇旗魚</t>
    <phoneticPr fontId="2" type="noConversion"/>
  </si>
  <si>
    <t>海結燒油腐</t>
    <phoneticPr fontId="2" type="noConversion"/>
  </si>
  <si>
    <t>海帶結</t>
  </si>
  <si>
    <t>高麗菜</t>
  </si>
  <si>
    <t>紫米飯</t>
    <phoneticPr fontId="2" type="noConversion"/>
  </si>
  <si>
    <t>地瓜燒肉</t>
    <phoneticPr fontId="2" type="noConversion"/>
  </si>
  <si>
    <t>五香燒肉片</t>
    <phoneticPr fontId="2" type="noConversion"/>
  </si>
  <si>
    <t>泡菜炒蛋</t>
    <phoneticPr fontId="2" type="noConversion"/>
  </si>
  <si>
    <t>韓式泡菜</t>
  </si>
  <si>
    <t>珍珠燕麥飯</t>
    <phoneticPr fontId="2" type="noConversion"/>
  </si>
  <si>
    <t>地瓜</t>
  </si>
  <si>
    <t>香菇花生麵筋</t>
    <phoneticPr fontId="2" type="noConversion"/>
  </si>
  <si>
    <t>棒腿丁</t>
  </si>
  <si>
    <t>茄汁燒雞丁</t>
    <phoneticPr fontId="2" type="noConversion"/>
  </si>
  <si>
    <t>木耳</t>
  </si>
  <si>
    <t>四神湯</t>
    <phoneticPr fontId="2" type="noConversion"/>
  </si>
  <si>
    <t>藥膳排骨湯</t>
    <phoneticPr fontId="2" type="noConversion"/>
  </si>
  <si>
    <t>高纖蔬菜湯</t>
    <phoneticPr fontId="2" type="noConversion"/>
  </si>
  <si>
    <t>福菜肉片湯</t>
    <phoneticPr fontId="2" type="noConversion"/>
  </si>
  <si>
    <t>脆瓜雞湯</t>
    <phoneticPr fontId="2" type="noConversion"/>
  </si>
  <si>
    <t>古都肉燥</t>
    <phoneticPr fontId="2" type="noConversion"/>
  </si>
  <si>
    <t>培根南瓜滑蛋</t>
    <phoneticPr fontId="2" type="noConversion"/>
  </si>
  <si>
    <t>薏仁</t>
  </si>
  <si>
    <t>四神藥材包</t>
  </si>
  <si>
    <t>砂鍋魚丁</t>
    <phoneticPr fontId="2" type="noConversion"/>
  </si>
  <si>
    <t>豆干三絲</t>
    <phoneticPr fontId="2" type="noConversion"/>
  </si>
  <si>
    <t>白豆干絲</t>
  </si>
  <si>
    <t>全穀根莖類(份)</t>
    <phoneticPr fontId="2" type="noConversion"/>
  </si>
  <si>
    <t>全穀根莖類(份)</t>
    <phoneticPr fontId="2" type="noConversion"/>
  </si>
  <si>
    <t>蓬萊米</t>
    <phoneticPr fontId="2" type="noConversion"/>
  </si>
  <si>
    <t>青菜</t>
    <phoneticPr fontId="2" type="noConversion"/>
  </si>
  <si>
    <t>油脂與堅果種子類(份)</t>
    <phoneticPr fontId="2" type="noConversion"/>
  </si>
  <si>
    <t>油脂與堅果種子類(份)</t>
    <phoneticPr fontId="2" type="noConversion"/>
  </si>
  <si>
    <t>韓式拌飯</t>
    <phoneticPr fontId="2" type="noConversion"/>
  </si>
  <si>
    <t>白米飯</t>
    <phoneticPr fontId="2" type="noConversion"/>
  </si>
  <si>
    <t>珍珠燕麥飯</t>
    <phoneticPr fontId="2" type="noConversion"/>
  </si>
  <si>
    <t>蓬萊米</t>
    <phoneticPr fontId="2" type="noConversion"/>
  </si>
  <si>
    <t>糙米</t>
    <phoneticPr fontId="2" type="noConversion"/>
  </si>
  <si>
    <t>生香菇</t>
    <phoneticPr fontId="2" type="noConversion"/>
  </si>
  <si>
    <t>燕麥</t>
    <phoneticPr fontId="2" type="noConversion"/>
  </si>
  <si>
    <t>豆芽菜</t>
    <phoneticPr fontId="2" type="noConversion"/>
  </si>
  <si>
    <t>木耳絲</t>
    <phoneticPr fontId="2" type="noConversion"/>
  </si>
  <si>
    <t>豬絞肉</t>
    <phoneticPr fontId="2" type="noConversion"/>
  </si>
  <si>
    <t>白芝麻</t>
    <phoneticPr fontId="2" type="noConversion"/>
  </si>
  <si>
    <t>主菜</t>
    <phoneticPr fontId="2" type="noConversion"/>
  </si>
  <si>
    <t>茄汁燒雞丁</t>
    <phoneticPr fontId="2" type="noConversion"/>
  </si>
  <si>
    <t>古都肉燥</t>
    <phoneticPr fontId="2" type="noConversion"/>
  </si>
  <si>
    <t>香滷雞塊</t>
    <phoneticPr fontId="2" type="noConversion"/>
  </si>
  <si>
    <t>砂鍋魚丁</t>
    <phoneticPr fontId="2" type="noConversion"/>
  </si>
  <si>
    <t>地瓜燒肉</t>
    <phoneticPr fontId="2" type="noConversion"/>
  </si>
  <si>
    <t>棒腿丁</t>
    <phoneticPr fontId="2" type="noConversion"/>
  </si>
  <si>
    <t>絞肉</t>
    <phoneticPr fontId="2" type="noConversion"/>
  </si>
  <si>
    <t>雞腿排</t>
    <phoneticPr fontId="2" type="noConversion"/>
  </si>
  <si>
    <t>洋蔥</t>
    <phoneticPr fontId="2" type="noConversion"/>
  </si>
  <si>
    <t>花椰菜</t>
    <phoneticPr fontId="2" type="noConversion"/>
  </si>
  <si>
    <t>豆干丁</t>
    <phoneticPr fontId="2" type="noConversion"/>
  </si>
  <si>
    <t>油豆腐</t>
    <phoneticPr fontId="2" type="noConversion"/>
  </si>
  <si>
    <t>紅甜椒</t>
    <phoneticPr fontId="2" type="noConversion"/>
  </si>
  <si>
    <t>紅蔥末</t>
    <phoneticPr fontId="2" type="noConversion"/>
  </si>
  <si>
    <t>紅蘿蔔</t>
    <phoneticPr fontId="2" type="noConversion"/>
  </si>
  <si>
    <t>蒜角</t>
    <phoneticPr fontId="2" type="noConversion"/>
  </si>
  <si>
    <t>薑絲</t>
    <phoneticPr fontId="2" type="noConversion"/>
  </si>
  <si>
    <t>副菜</t>
    <phoneticPr fontId="2" type="noConversion"/>
  </si>
  <si>
    <t>培根南瓜滑蛋</t>
    <phoneticPr fontId="2" type="noConversion"/>
  </si>
  <si>
    <t>薯餅</t>
    <phoneticPr fontId="2" type="noConversion"/>
  </si>
  <si>
    <t>豆干三絲</t>
    <phoneticPr fontId="2" type="noConversion"/>
  </si>
  <si>
    <t>香菇花生麵筋</t>
    <phoneticPr fontId="2" type="noConversion"/>
  </si>
  <si>
    <t>豆腐</t>
    <phoneticPr fontId="2" type="noConversion"/>
  </si>
  <si>
    <t>雞蛋</t>
    <phoneticPr fontId="2" type="noConversion"/>
  </si>
  <si>
    <t>大三角薯餅</t>
    <phoneticPr fontId="2" type="noConversion"/>
  </si>
  <si>
    <t>油泡</t>
    <phoneticPr fontId="2" type="noConversion"/>
  </si>
  <si>
    <t>洋蔥</t>
    <phoneticPr fontId="2" type="noConversion"/>
  </si>
  <si>
    <t>南瓜絲</t>
    <phoneticPr fontId="2" type="noConversion"/>
  </si>
  <si>
    <t>海帶絲</t>
    <phoneticPr fontId="2" type="noConversion"/>
  </si>
  <si>
    <t>水煮花生</t>
    <phoneticPr fontId="2" type="noConversion"/>
  </si>
  <si>
    <t>絞肉</t>
    <phoneticPr fontId="2" type="noConversion"/>
  </si>
  <si>
    <t>培根</t>
    <phoneticPr fontId="2" type="noConversion"/>
  </si>
  <si>
    <t>肉絲</t>
    <phoneticPr fontId="2" type="noConversion"/>
  </si>
  <si>
    <t>乾香菇</t>
    <phoneticPr fontId="2" type="noConversion"/>
  </si>
  <si>
    <t>木耳</t>
    <phoneticPr fontId="2" type="noConversion"/>
  </si>
  <si>
    <t>生香菇</t>
    <phoneticPr fontId="2" type="noConversion"/>
  </si>
  <si>
    <t>冬粉</t>
    <phoneticPr fontId="2" type="noConversion"/>
  </si>
  <si>
    <t>青菜</t>
    <phoneticPr fontId="2" type="noConversion"/>
  </si>
  <si>
    <t>福菜肉片湯</t>
    <phoneticPr fontId="2" type="noConversion"/>
  </si>
  <si>
    <t>四神湯</t>
    <phoneticPr fontId="2" type="noConversion"/>
  </si>
  <si>
    <t>紫菜蛋花湯</t>
    <phoneticPr fontId="2" type="noConversion"/>
  </si>
  <si>
    <t>脆瓜雞湯</t>
    <phoneticPr fontId="2" type="noConversion"/>
  </si>
  <si>
    <t>冬瓜山粉圓</t>
    <phoneticPr fontId="2" type="noConversion"/>
  </si>
  <si>
    <t>圤菜切</t>
    <phoneticPr fontId="2" type="noConversion"/>
  </si>
  <si>
    <t>海帶芽</t>
    <phoneticPr fontId="2" type="noConversion"/>
  </si>
  <si>
    <t>冬瓜磚</t>
    <phoneticPr fontId="2" type="noConversion"/>
  </si>
  <si>
    <t>肉片</t>
    <phoneticPr fontId="2" type="noConversion"/>
  </si>
  <si>
    <t>洗選蛋</t>
    <phoneticPr fontId="2" type="noConversion"/>
  </si>
  <si>
    <t>脆瓜</t>
    <phoneticPr fontId="2" type="noConversion"/>
  </si>
  <si>
    <t>山粉圓</t>
    <phoneticPr fontId="2" type="noConversion"/>
  </si>
  <si>
    <t>薑絲</t>
    <phoneticPr fontId="2" type="noConversion"/>
  </si>
  <si>
    <t>生香菇</t>
    <phoneticPr fontId="2" type="noConversion"/>
  </si>
  <si>
    <t>附餐</t>
    <phoneticPr fontId="2" type="noConversion"/>
  </si>
  <si>
    <t>水果</t>
    <phoneticPr fontId="2" type="noConversion"/>
  </si>
  <si>
    <t>優酪乳</t>
    <phoneticPr fontId="2" type="noConversion"/>
  </si>
  <si>
    <t>白米飯</t>
    <phoneticPr fontId="2" type="noConversion"/>
  </si>
  <si>
    <t>肉燥乾麵</t>
    <phoneticPr fontId="2" type="noConversion"/>
  </si>
  <si>
    <t>油麵</t>
    <phoneticPr fontId="2" type="noConversion"/>
  </si>
  <si>
    <t>絞肉</t>
    <phoneticPr fontId="2" type="noConversion"/>
  </si>
  <si>
    <t>紫米</t>
    <phoneticPr fontId="2" type="noConversion"/>
  </si>
  <si>
    <t>豆芽菜</t>
    <phoneticPr fontId="2" type="noConversion"/>
  </si>
  <si>
    <t>韭菜</t>
    <phoneticPr fontId="2" type="noConversion"/>
  </si>
  <si>
    <t>開陽</t>
    <phoneticPr fontId="2" type="noConversion"/>
  </si>
  <si>
    <t>主菜</t>
    <phoneticPr fontId="2" type="noConversion"/>
  </si>
  <si>
    <t>紅棗香菇山藥雞</t>
    <phoneticPr fontId="2" type="noConversion"/>
  </si>
  <si>
    <t>京醬肉絲</t>
    <phoneticPr fontId="2" type="noConversion"/>
  </si>
  <si>
    <t>鐵路豬排</t>
    <phoneticPr fontId="2" type="noConversion"/>
  </si>
  <si>
    <t>奶油菇旗魚</t>
    <phoneticPr fontId="2" type="noConversion"/>
  </si>
  <si>
    <t>五香燒肉片</t>
    <phoneticPr fontId="2" type="noConversion"/>
  </si>
  <si>
    <t>棒腿丁</t>
    <phoneticPr fontId="2" type="noConversion"/>
  </si>
  <si>
    <t>豬肉絲</t>
    <phoneticPr fontId="2" type="noConversion"/>
  </si>
  <si>
    <t>豬肉排</t>
    <phoneticPr fontId="2" type="noConversion"/>
  </si>
  <si>
    <t>旗魚片</t>
    <phoneticPr fontId="2" type="noConversion"/>
  </si>
  <si>
    <t>肉片</t>
    <phoneticPr fontId="2" type="noConversion"/>
  </si>
  <si>
    <t>豆薯</t>
    <phoneticPr fontId="2" type="noConversion"/>
  </si>
  <si>
    <t>洋蔥</t>
    <phoneticPr fontId="2" type="noConversion"/>
  </si>
  <si>
    <t>筍片</t>
    <phoneticPr fontId="2" type="noConversion"/>
  </si>
  <si>
    <t>杏鮑菇</t>
    <phoneticPr fontId="2" type="noConversion"/>
  </si>
  <si>
    <t>西洋芹</t>
    <phoneticPr fontId="2" type="noConversion"/>
  </si>
  <si>
    <t>紅蘿蔔</t>
    <phoneticPr fontId="2" type="noConversion"/>
  </si>
  <si>
    <t>生香菇</t>
    <phoneticPr fontId="2" type="noConversion"/>
  </si>
  <si>
    <t>青蔥</t>
    <phoneticPr fontId="2" type="noConversion"/>
  </si>
  <si>
    <t>金針菇</t>
    <phoneticPr fontId="2" type="noConversion"/>
  </si>
  <si>
    <t>蒜末</t>
    <phoneticPr fontId="2" type="noConversion"/>
  </si>
  <si>
    <t>彩椒</t>
    <phoneticPr fontId="2" type="noConversion"/>
  </si>
  <si>
    <t>甜麵醬</t>
    <phoneticPr fontId="2" type="noConversion"/>
  </si>
  <si>
    <t>副菜</t>
    <phoneticPr fontId="2" type="noConversion"/>
  </si>
  <si>
    <t>五味豆干</t>
    <phoneticPr fontId="2" type="noConversion"/>
  </si>
  <si>
    <t>開陽白菜</t>
    <phoneticPr fontId="2" type="noConversion"/>
  </si>
  <si>
    <t>豆沙包</t>
    <phoneticPr fontId="2" type="noConversion"/>
  </si>
  <si>
    <t>海結燒油腐</t>
    <phoneticPr fontId="2" type="noConversion"/>
  </si>
  <si>
    <t>泡菜炒蛋</t>
    <phoneticPr fontId="2" type="noConversion"/>
  </si>
  <si>
    <t>四分干</t>
    <phoneticPr fontId="2" type="noConversion"/>
  </si>
  <si>
    <t>豆沙包</t>
    <phoneticPr fontId="2" type="noConversion"/>
  </si>
  <si>
    <t>洗選蛋</t>
    <phoneticPr fontId="2" type="noConversion"/>
  </si>
  <si>
    <t>白蘿蔔</t>
    <phoneticPr fontId="2" type="noConversion"/>
  </si>
  <si>
    <t>小油豆腐丁</t>
    <phoneticPr fontId="2" type="noConversion"/>
  </si>
  <si>
    <t>杏鮑菇頭</t>
    <phoneticPr fontId="2" type="noConversion"/>
  </si>
  <si>
    <t>紫菜菇菇湯</t>
    <phoneticPr fontId="2" type="noConversion"/>
  </si>
  <si>
    <t>藥膳排骨湯</t>
    <phoneticPr fontId="2" type="noConversion"/>
  </si>
  <si>
    <t>香菇赤肉羹</t>
    <phoneticPr fontId="2" type="noConversion"/>
  </si>
  <si>
    <t>高纖蔬菜湯</t>
    <phoneticPr fontId="2" type="noConversion"/>
  </si>
  <si>
    <t>紅豆湯圓</t>
    <phoneticPr fontId="2" type="noConversion"/>
  </si>
  <si>
    <t>高麗菜</t>
    <phoneticPr fontId="2" type="noConversion"/>
  </si>
  <si>
    <t>紅豆</t>
    <phoneticPr fontId="2" type="noConversion"/>
  </si>
  <si>
    <t>生香菇</t>
    <phoneticPr fontId="2" type="noConversion"/>
  </si>
  <si>
    <t>青花菜</t>
    <phoneticPr fontId="2" type="noConversion"/>
  </si>
  <si>
    <t>小湯圓</t>
    <phoneticPr fontId="2" type="noConversion"/>
  </si>
  <si>
    <t>洗選蛋</t>
    <phoneticPr fontId="2" type="noConversion"/>
  </si>
  <si>
    <t>紅蘿蔔</t>
    <phoneticPr fontId="2" type="noConversion"/>
  </si>
  <si>
    <t>玉米段</t>
    <phoneticPr fontId="2" type="noConversion"/>
  </si>
  <si>
    <t>藥膳排骨包</t>
    <phoneticPr fontId="2" type="noConversion"/>
  </si>
  <si>
    <t>薑絲</t>
    <phoneticPr fontId="2" type="noConversion"/>
  </si>
  <si>
    <t>附餐</t>
    <phoneticPr fontId="2" type="noConversion"/>
  </si>
  <si>
    <t>水果</t>
    <phoneticPr fontId="2" type="noConversion"/>
  </si>
  <si>
    <t>果汁</t>
    <phoneticPr fontId="2" type="noConversion"/>
  </si>
  <si>
    <t>冬至</t>
    <phoneticPr fontId="2" type="noConversion"/>
  </si>
  <si>
    <t>蓬萊米</t>
    <phoneticPr fontId="2" type="noConversion"/>
  </si>
  <si>
    <t>糙米</t>
    <phoneticPr fontId="2" type="noConversion"/>
  </si>
  <si>
    <t>高麗菜</t>
    <phoneticPr fontId="2" type="noConversion"/>
  </si>
  <si>
    <t>黑白芝麻</t>
    <phoneticPr fontId="2" type="noConversion"/>
  </si>
  <si>
    <t>洗選蛋</t>
    <phoneticPr fontId="2" type="noConversion"/>
  </si>
  <si>
    <t>生香菇</t>
    <phoneticPr fontId="2" type="noConversion"/>
  </si>
  <si>
    <t>主菜</t>
    <phoneticPr fontId="2" type="noConversion"/>
  </si>
  <si>
    <t>三杯雞丁</t>
    <phoneticPr fontId="2" type="noConversion"/>
  </si>
  <si>
    <t>和風時蔬燒肉</t>
    <phoneticPr fontId="2" type="noConversion"/>
  </si>
  <si>
    <t>香嫩雞腿</t>
    <phoneticPr fontId="2" type="noConversion"/>
  </si>
  <si>
    <t>宮保魚丁</t>
    <phoneticPr fontId="2" type="noConversion"/>
  </si>
  <si>
    <t>棒腿丁</t>
    <phoneticPr fontId="2" type="noConversion"/>
  </si>
  <si>
    <t>D5雞腿</t>
    <phoneticPr fontId="2" type="noConversion"/>
  </si>
  <si>
    <t>豆干片</t>
    <phoneticPr fontId="2" type="noConversion"/>
  </si>
  <si>
    <t>洋芋</t>
    <phoneticPr fontId="2" type="noConversion"/>
  </si>
  <si>
    <t>大白菜</t>
    <phoneticPr fontId="2" type="noConversion"/>
  </si>
  <si>
    <t>副菜</t>
    <phoneticPr fontId="2" type="noConversion"/>
  </si>
  <si>
    <t>咖哩百頁豆腐</t>
    <phoneticPr fontId="2" type="noConversion"/>
  </si>
  <si>
    <t>鮮菇冬粉</t>
    <phoneticPr fontId="2" type="noConversion"/>
  </si>
  <si>
    <t>銀芽甜條</t>
    <phoneticPr fontId="2" type="noConversion"/>
  </si>
  <si>
    <t>馬鈴薯</t>
    <phoneticPr fontId="2" type="noConversion"/>
  </si>
  <si>
    <t>秀珍菇</t>
    <phoneticPr fontId="2" type="noConversion"/>
  </si>
  <si>
    <t>小甜條</t>
    <phoneticPr fontId="2" type="noConversion"/>
  </si>
  <si>
    <t>百頁豆腐</t>
    <phoneticPr fontId="2" type="noConversion"/>
  </si>
  <si>
    <t>紅蘿蔔</t>
    <phoneticPr fontId="2" type="noConversion"/>
  </si>
  <si>
    <t>金針菇</t>
    <phoneticPr fontId="2" type="noConversion"/>
  </si>
  <si>
    <t>木耳絲</t>
    <phoneticPr fontId="2" type="noConversion"/>
  </si>
  <si>
    <t>冬粉</t>
    <phoneticPr fontId="2" type="noConversion"/>
  </si>
  <si>
    <t>塔香冬瓜湯</t>
    <phoneticPr fontId="2" type="noConversion"/>
  </si>
  <si>
    <t>玉米白玉湯</t>
    <phoneticPr fontId="2" type="noConversion"/>
  </si>
  <si>
    <t>牛蒡肉片湯</t>
    <phoneticPr fontId="2" type="noConversion"/>
  </si>
  <si>
    <t>鮮瓜魚丸湯</t>
    <phoneticPr fontId="2" type="noConversion"/>
  </si>
  <si>
    <t>綠豆芋圓湯</t>
    <phoneticPr fontId="2" type="noConversion"/>
  </si>
  <si>
    <t>冬瓜</t>
    <phoneticPr fontId="2" type="noConversion"/>
  </si>
  <si>
    <t>肉片</t>
    <phoneticPr fontId="2" type="noConversion"/>
  </si>
  <si>
    <t>胡瓜(預計)</t>
    <phoneticPr fontId="2" type="noConversion"/>
  </si>
  <si>
    <t>綠豆</t>
    <phoneticPr fontId="2" type="noConversion"/>
  </si>
  <si>
    <t>九層塔</t>
    <phoneticPr fontId="2" type="noConversion"/>
  </si>
  <si>
    <t>白蘿蔔</t>
    <phoneticPr fontId="2" type="noConversion"/>
  </si>
  <si>
    <t>小魚丸</t>
    <phoneticPr fontId="2" type="noConversion"/>
  </si>
  <si>
    <t>芋圓</t>
    <phoneticPr fontId="2" type="noConversion"/>
  </si>
  <si>
    <t>薑絲</t>
    <phoneticPr fontId="2" type="noConversion"/>
  </si>
  <si>
    <t>附餐</t>
    <phoneticPr fontId="2" type="noConversion"/>
  </si>
  <si>
    <t>水果</t>
    <phoneticPr fontId="2" type="noConversion"/>
  </si>
  <si>
    <t>鮮乳</t>
    <phoneticPr fontId="2" type="noConversion"/>
  </si>
  <si>
    <t>糙米</t>
    <phoneticPr fontId="2" type="noConversion"/>
  </si>
  <si>
    <t>油片絲</t>
    <phoneticPr fontId="2" type="noConversion"/>
  </si>
  <si>
    <t>紅蘿蔔</t>
    <phoneticPr fontId="2" type="noConversion"/>
  </si>
  <si>
    <t>黃甜椒</t>
    <phoneticPr fontId="2" type="noConversion"/>
  </si>
  <si>
    <t>金針菇</t>
    <phoneticPr fontId="2" type="noConversion"/>
  </si>
  <si>
    <t>副菜</t>
    <phoneticPr fontId="2" type="noConversion"/>
  </si>
  <si>
    <t>小瓜碧玉筍</t>
    <phoneticPr fontId="2" type="noConversion"/>
  </si>
  <si>
    <t>日式花枝丸</t>
    <phoneticPr fontId="2" type="noConversion"/>
  </si>
  <si>
    <t>鮪魚彩蔬燴蛋</t>
    <phoneticPr fontId="2" type="noConversion"/>
  </si>
  <si>
    <t>油豆腐</t>
    <phoneticPr fontId="2" type="noConversion"/>
  </si>
  <si>
    <t>絞肉</t>
    <phoneticPr fontId="2" type="noConversion"/>
  </si>
  <si>
    <t>玉米筍</t>
    <phoneticPr fontId="2" type="noConversion"/>
  </si>
  <si>
    <t>柴魚片</t>
    <phoneticPr fontId="2" type="noConversion"/>
  </si>
  <si>
    <t>玉米粒</t>
    <phoneticPr fontId="2" type="noConversion"/>
  </si>
  <si>
    <t>豆芽菜</t>
    <phoneticPr fontId="2" type="noConversion"/>
  </si>
  <si>
    <t>三色豆</t>
    <phoneticPr fontId="2" type="noConversion"/>
  </si>
  <si>
    <t>紅蔥碎</t>
    <phoneticPr fontId="2" type="noConversion"/>
  </si>
  <si>
    <t>青菜</t>
    <phoneticPr fontId="2" type="noConversion"/>
  </si>
  <si>
    <t>海芽吻魚湯</t>
    <phoneticPr fontId="2" type="noConversion"/>
  </si>
  <si>
    <t>羅宋湯</t>
    <phoneticPr fontId="2" type="noConversion"/>
  </si>
  <si>
    <t>青菜豆腐湯</t>
    <phoneticPr fontId="2" type="noConversion"/>
  </si>
  <si>
    <t>薑汁地瓜湯</t>
    <phoneticPr fontId="2" type="noConversion"/>
  </si>
  <si>
    <t>吻仔魚</t>
    <phoneticPr fontId="2" type="noConversion"/>
  </si>
  <si>
    <t>碎培根</t>
    <phoneticPr fontId="2" type="noConversion"/>
  </si>
  <si>
    <t>地瓜</t>
    <phoneticPr fontId="2" type="noConversion"/>
  </si>
  <si>
    <t>高麗菜</t>
    <phoneticPr fontId="2" type="noConversion"/>
  </si>
  <si>
    <t>老薑</t>
    <phoneticPr fontId="2" type="noConversion"/>
  </si>
  <si>
    <t>牛番茄</t>
    <phoneticPr fontId="2" type="noConversion"/>
  </si>
  <si>
    <t>洋蔥</t>
    <phoneticPr fontId="2" type="noConversion"/>
  </si>
  <si>
    <t>西洋芹</t>
    <phoneticPr fontId="2" type="noConversion"/>
  </si>
  <si>
    <t>附餐</t>
    <phoneticPr fontId="2" type="noConversion"/>
  </si>
  <si>
    <t>水果</t>
    <phoneticPr fontId="2" type="noConversion"/>
  </si>
  <si>
    <t>保久豆漿</t>
    <phoneticPr fontId="2" type="noConversion"/>
  </si>
  <si>
    <t>酸菜炒肉片</t>
    <phoneticPr fontId="2" type="noConversion"/>
  </si>
  <si>
    <t>紅棗銀耳湯</t>
    <phoneticPr fontId="2" type="noConversion"/>
  </si>
  <si>
    <t>白木耳</t>
    <phoneticPr fontId="2" type="noConversion"/>
  </si>
  <si>
    <t>紅棗</t>
    <phoneticPr fontId="2" type="noConversion"/>
  </si>
  <si>
    <t>枸杞</t>
    <phoneticPr fontId="2" type="noConversion"/>
  </si>
  <si>
    <t>附餐</t>
    <phoneticPr fontId="2" type="noConversion"/>
  </si>
  <si>
    <r>
      <t>酸菜</t>
    </r>
    <r>
      <rPr>
        <sz val="9"/>
        <rFont val="標楷體"/>
        <family val="4"/>
        <charset val="136"/>
      </rPr>
      <t>(黑絲)</t>
    </r>
    <phoneticPr fontId="2" type="noConversion"/>
  </si>
  <si>
    <t xml:space="preserve"> 和峰食品 大西中央廚房 106學年度第1學期12月第五週午餐食材明細(葷食)</t>
    <phoneticPr fontId="2" type="noConversion"/>
  </si>
  <si>
    <t>和峰食品 大西中央廚房 106學年度第1學期12月第四週午餐食材明細(葷食)</t>
    <phoneticPr fontId="2" type="noConversion"/>
  </si>
  <si>
    <t>和峰食品 大西中央廚房 106學年度第1學期12月第二週午餐食材明細(葷食)</t>
    <phoneticPr fontId="2" type="noConversion"/>
  </si>
  <si>
    <t>塔香豆腐煲</t>
    <phoneticPr fontId="2" type="noConversion"/>
  </si>
  <si>
    <t>塔香豆腐煲</t>
    <phoneticPr fontId="2" type="noConversion"/>
  </si>
  <si>
    <t>牛蒡肉片湯</t>
    <phoneticPr fontId="2" type="noConversion"/>
  </si>
  <si>
    <t>奶油螺旋麵</t>
    <phoneticPr fontId="2" type="noConversion"/>
  </si>
  <si>
    <t>奶油螺旋麵</t>
    <phoneticPr fontId="2" type="noConversion"/>
  </si>
  <si>
    <t>蒜角</t>
    <phoneticPr fontId="2" type="noConversion"/>
  </si>
  <si>
    <t>奶粉</t>
    <phoneticPr fontId="2" type="noConversion"/>
  </si>
  <si>
    <t>蛋酥白菜</t>
    <phoneticPr fontId="2" type="noConversion"/>
  </si>
  <si>
    <t>紅蘿蔔</t>
    <phoneticPr fontId="2" type="noConversion"/>
  </si>
  <si>
    <t>大白菜</t>
    <phoneticPr fontId="2" type="noConversion"/>
  </si>
  <si>
    <t>雞胸丁</t>
    <phoneticPr fontId="2" type="noConversion"/>
  </si>
  <si>
    <t>綜合滷味</t>
    <phoneticPr fontId="2" type="noConversion"/>
  </si>
  <si>
    <t>綜合滷味</t>
    <phoneticPr fontId="2" type="noConversion"/>
  </si>
  <si>
    <t>黑干丁</t>
    <phoneticPr fontId="2" type="noConversion"/>
  </si>
  <si>
    <t>玉米段</t>
    <phoneticPr fontId="2" type="noConversion"/>
  </si>
  <si>
    <t>白蘿蔔</t>
    <phoneticPr fontId="2" type="noConversion"/>
  </si>
  <si>
    <t>海帶結</t>
    <phoneticPr fontId="2" type="noConversion"/>
  </si>
  <si>
    <t>紅蘿蔔</t>
    <phoneticPr fontId="2" type="noConversion"/>
  </si>
  <si>
    <t>番茄炒蛋</t>
    <phoneticPr fontId="2" type="noConversion"/>
  </si>
  <si>
    <t>番茄炒蛋</t>
    <phoneticPr fontId="2" type="noConversion"/>
  </si>
  <si>
    <t>牛番茄</t>
    <phoneticPr fontId="2" type="noConversion"/>
  </si>
  <si>
    <t>洋蔥</t>
    <phoneticPr fontId="2" type="noConversion"/>
  </si>
  <si>
    <t>洗選蛋</t>
    <phoneticPr fontId="2" type="noConversion"/>
  </si>
  <si>
    <t>青蔥</t>
    <phoneticPr fontId="2" type="noConversion"/>
  </si>
  <si>
    <t>薑汁燒肉</t>
    <phoneticPr fontId="2" type="noConversion"/>
  </si>
  <si>
    <t>薑汁燒肉</t>
    <phoneticPr fontId="2" type="noConversion"/>
  </si>
  <si>
    <t>什錦豆腐煲</t>
    <phoneticPr fontId="2" type="noConversion"/>
  </si>
  <si>
    <t>什錦豆腐煲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</si>
</sst>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m&quot;月&quot;d&quot;日&quot;"/>
    <numFmt numFmtId="177" formatCode="0.0_);[Red]\(0.0\)"/>
    <numFmt numFmtId="178" formatCode="0.0"/>
    <numFmt numFmtId="179" formatCode="#,##0.0_);[Red]\(#,##0.0\)"/>
    <numFmt numFmtId="180" formatCode="0.00_);[Red]\(0.00\)"/>
  </numFmts>
  <fonts count="17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4"/>
      <color rgb="FFFF0000"/>
      <name val="標楷體"/>
      <family val="4"/>
      <charset val="136"/>
    </font>
    <font>
      <sz val="9"/>
      <name val="標楷體"/>
      <family val="4"/>
      <charset val="136"/>
    </font>
    <font>
      <sz val="14"/>
      <name val="新細明體"/>
      <family val="1"/>
      <charset val="136"/>
    </font>
    <font>
      <b/>
      <sz val="20"/>
      <name val="標楷體"/>
      <family val="4"/>
      <charset val="136"/>
    </font>
    <font>
      <sz val="20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1" fillId="0" borderId="0"/>
    <xf numFmtId="0" fontId="7" fillId="0" borderId="0">
      <alignment vertical="center"/>
    </xf>
    <xf numFmtId="0" fontId="1" fillId="0" borderId="0">
      <alignment vertical="center"/>
    </xf>
  </cellStyleXfs>
  <cellXfs count="21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Border="1"/>
    <xf numFmtId="177" fontId="4" fillId="0" borderId="0" xfId="0" applyNumberFormat="1" applyFont="1" applyBorder="1"/>
    <xf numFmtId="0" fontId="4" fillId="0" borderId="0" xfId="0" applyFont="1"/>
    <xf numFmtId="177" fontId="4" fillId="0" borderId="4" xfId="0" applyNumberFormat="1" applyFont="1" applyBorder="1" applyAlignment="1">
      <alignment horizontal="right" vertical="center" shrinkToFit="1"/>
    </xf>
    <xf numFmtId="177" fontId="4" fillId="0" borderId="0" xfId="0" applyNumberFormat="1" applyFont="1" applyBorder="1" applyAlignment="1">
      <alignment horizontal="right" vertical="center" shrinkToFit="1"/>
    </xf>
    <xf numFmtId="177" fontId="4" fillId="0" borderId="7" xfId="0" applyNumberFormat="1" applyFont="1" applyBorder="1" applyAlignment="1">
      <alignment horizontal="right" vertical="center" shrinkToFit="1"/>
    </xf>
    <xf numFmtId="177" fontId="4" fillId="0" borderId="8" xfId="0" applyNumberFormat="1" applyFont="1" applyBorder="1" applyAlignment="1">
      <alignment horizontal="right" vertical="center" shrinkToFit="1"/>
    </xf>
    <xf numFmtId="179" fontId="4" fillId="0" borderId="3" xfId="0" applyNumberFormat="1" applyFont="1" applyFill="1" applyBorder="1" applyAlignment="1">
      <alignment horizontal="left" vertical="center" shrinkToFit="1"/>
    </xf>
    <xf numFmtId="179" fontId="4" fillId="0" borderId="5" xfId="0" applyNumberFormat="1" applyFont="1" applyFill="1" applyBorder="1" applyAlignment="1">
      <alignment horizontal="right" vertical="center" shrinkToFit="1"/>
    </xf>
    <xf numFmtId="179" fontId="4" fillId="0" borderId="2" xfId="0" applyNumberFormat="1" applyFont="1" applyFill="1" applyBorder="1" applyAlignment="1">
      <alignment horizontal="left" vertical="center" shrinkToFit="1"/>
    </xf>
    <xf numFmtId="177" fontId="4" fillId="7" borderId="5" xfId="0" applyNumberFormat="1" applyFont="1" applyFill="1" applyBorder="1" applyAlignment="1">
      <alignment horizontal="right" vertical="center" shrinkToFit="1"/>
    </xf>
    <xf numFmtId="177" fontId="4" fillId="8" borderId="6" xfId="0" applyNumberFormat="1" applyFont="1" applyFill="1" applyBorder="1" applyAlignment="1">
      <alignment horizontal="right" vertical="center" shrinkToFit="1"/>
    </xf>
    <xf numFmtId="177" fontId="4" fillId="0" borderId="6" xfId="0" applyNumberFormat="1" applyFont="1" applyBorder="1" applyAlignment="1">
      <alignment horizontal="right" vertical="center" shrinkToFit="1"/>
    </xf>
    <xf numFmtId="177" fontId="4" fillId="0" borderId="3" xfId="0" applyNumberFormat="1" applyFont="1" applyBorder="1" applyAlignment="1">
      <alignment horizontal="left" vertical="center" shrinkToFit="1"/>
    </xf>
    <xf numFmtId="177" fontId="4" fillId="0" borderId="2" xfId="0" applyNumberFormat="1" applyFont="1" applyBorder="1" applyAlignment="1">
      <alignment horizontal="left" vertical="center" shrinkToFit="1"/>
    </xf>
    <xf numFmtId="177" fontId="4" fillId="7" borderId="6" xfId="0" applyNumberFormat="1" applyFont="1" applyFill="1" applyBorder="1" applyAlignment="1">
      <alignment horizontal="right" vertical="center" shrinkToFit="1"/>
    </xf>
    <xf numFmtId="177" fontId="4" fillId="0" borderId="6" xfId="0" applyNumberFormat="1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76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176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left" vertical="center" shrinkToFit="1"/>
    </xf>
    <xf numFmtId="177" fontId="4" fillId="0" borderId="0" xfId="0" applyNumberFormat="1" applyFont="1" applyBorder="1" applyAlignment="1">
      <alignment horizontal="center" shrinkToFit="1"/>
    </xf>
    <xf numFmtId="0" fontId="4" fillId="0" borderId="0" xfId="0" applyFont="1" applyBorder="1" applyAlignment="1">
      <alignment shrinkToFit="1"/>
    </xf>
    <xf numFmtId="177" fontId="4" fillId="0" borderId="0" xfId="0" applyNumberFormat="1" applyFont="1" applyBorder="1" applyAlignment="1"/>
    <xf numFmtId="177" fontId="4" fillId="0" borderId="0" xfId="0" applyNumberFormat="1" applyFont="1" applyBorder="1" applyAlignment="1">
      <alignment shrinkToFit="1"/>
    </xf>
    <xf numFmtId="177" fontId="4" fillId="0" borderId="0" xfId="0" applyNumberFormat="1" applyFont="1" applyBorder="1" applyAlignment="1">
      <alignment vertical="center" shrinkToFit="1"/>
    </xf>
    <xf numFmtId="177" fontId="4" fillId="0" borderId="8" xfId="0" applyNumberFormat="1" applyFont="1" applyBorder="1" applyAlignment="1">
      <alignment vertical="center" shrinkToFit="1"/>
    </xf>
    <xf numFmtId="177" fontId="4" fillId="0" borderId="4" xfId="0" applyNumberFormat="1" applyFont="1" applyFill="1" applyBorder="1" applyAlignment="1">
      <alignment vertical="center" shrinkToFit="1"/>
    </xf>
    <xf numFmtId="177" fontId="4" fillId="0" borderId="5" xfId="0" applyNumberFormat="1" applyFont="1" applyFill="1" applyBorder="1" applyAlignment="1">
      <alignment vertical="center" shrinkToFit="1"/>
    </xf>
    <xf numFmtId="177" fontId="4" fillId="0" borderId="0" xfId="0" applyNumberFormat="1" applyFont="1" applyFill="1" applyBorder="1" applyAlignment="1">
      <alignment vertical="center" shrinkToFit="1"/>
    </xf>
    <xf numFmtId="177" fontId="4" fillId="0" borderId="6" xfId="0" applyNumberFormat="1" applyFont="1" applyFill="1" applyBorder="1" applyAlignment="1">
      <alignment vertical="center" shrinkToFit="1"/>
    </xf>
    <xf numFmtId="177" fontId="4" fillId="0" borderId="8" xfId="0" applyNumberFormat="1" applyFont="1" applyFill="1" applyBorder="1" applyAlignment="1">
      <alignment vertical="center" shrinkToFit="1"/>
    </xf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177" fontId="4" fillId="0" borderId="2" xfId="0" applyNumberFormat="1" applyFont="1" applyFill="1" applyBorder="1" applyAlignment="1">
      <alignment horizontal="left" vertical="center" shrinkToFit="1"/>
    </xf>
    <xf numFmtId="177" fontId="4" fillId="0" borderId="7" xfId="0" applyNumberFormat="1" applyFont="1" applyFill="1" applyBorder="1" applyAlignment="1">
      <alignment vertical="center" shrinkToFit="1"/>
    </xf>
    <xf numFmtId="177" fontId="4" fillId="8" borderId="5" xfId="0" applyNumberFormat="1" applyFont="1" applyFill="1" applyBorder="1" applyAlignment="1">
      <alignment horizontal="right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0" fontId="4" fillId="0" borderId="14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/>
    <xf numFmtId="177" fontId="4" fillId="0" borderId="8" xfId="0" applyNumberFormat="1" applyFont="1" applyBorder="1" applyAlignment="1"/>
    <xf numFmtId="177" fontId="4" fillId="0" borderId="2" xfId="0" applyNumberFormat="1" applyFont="1" applyBorder="1" applyAlignment="1">
      <alignment horizontal="left" vertical="top" shrinkToFit="1"/>
    </xf>
    <xf numFmtId="177" fontId="4" fillId="0" borderId="10" xfId="0" applyNumberFormat="1" applyFont="1" applyBorder="1" applyAlignment="1">
      <alignment horizontal="left" vertical="top" shrinkToFit="1"/>
    </xf>
    <xf numFmtId="177" fontId="4" fillId="0" borderId="9" xfId="0" applyNumberFormat="1" applyFont="1" applyBorder="1" applyAlignment="1"/>
    <xf numFmtId="177" fontId="4" fillId="0" borderId="11" xfId="0" applyNumberFormat="1" applyFont="1" applyBorder="1" applyAlignment="1"/>
    <xf numFmtId="177" fontId="4" fillId="0" borderId="15" xfId="0" applyNumberFormat="1" applyFont="1" applyBorder="1" applyAlignment="1"/>
    <xf numFmtId="0" fontId="4" fillId="0" borderId="0" xfId="0" applyFont="1" applyAlignment="1">
      <alignment wrapText="1"/>
    </xf>
    <xf numFmtId="177" fontId="4" fillId="0" borderId="0" xfId="0" applyNumberFormat="1" applyFont="1" applyAlignment="1"/>
    <xf numFmtId="0" fontId="4" fillId="0" borderId="0" xfId="0" applyFont="1" applyAlignment="1"/>
    <xf numFmtId="0" fontId="5" fillId="0" borderId="0" xfId="0" applyFont="1" applyBorder="1" applyAlignment="1">
      <alignment wrapText="1"/>
    </xf>
    <xf numFmtId="177" fontId="4" fillId="0" borderId="2" xfId="0" applyNumberFormat="1" applyFont="1" applyFill="1" applyBorder="1" applyAlignment="1">
      <alignment vertical="center" shrinkToFit="1"/>
    </xf>
    <xf numFmtId="0" fontId="4" fillId="0" borderId="11" xfId="0" applyFont="1" applyFill="1" applyBorder="1" applyAlignment="1"/>
    <xf numFmtId="177" fontId="4" fillId="0" borderId="10" xfId="0" applyNumberFormat="1" applyFont="1" applyFill="1" applyBorder="1" applyAlignment="1">
      <alignment horizontal="left" vertical="center" shrinkToFit="1"/>
    </xf>
    <xf numFmtId="178" fontId="4" fillId="7" borderId="5" xfId="0" applyNumberFormat="1" applyFont="1" applyFill="1" applyBorder="1" applyAlignment="1">
      <alignment horizontal="right" vertical="center" shrinkToFit="1"/>
    </xf>
    <xf numFmtId="177" fontId="4" fillId="0" borderId="15" xfId="0" applyNumberFormat="1" applyFont="1" applyFill="1" applyBorder="1" applyAlignment="1">
      <alignment vertical="center" shrinkToFit="1"/>
    </xf>
    <xf numFmtId="177" fontId="4" fillId="0" borderId="7" xfId="0" applyNumberFormat="1" applyFont="1" applyFill="1" applyBorder="1" applyAlignment="1">
      <alignment horizontal="right" vertical="center" shrinkToFit="1"/>
    </xf>
    <xf numFmtId="176" fontId="3" fillId="0" borderId="5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right" vertical="center" shrinkToFit="1"/>
    </xf>
    <xf numFmtId="177" fontId="4" fillId="0" borderId="8" xfId="0" applyNumberFormat="1" applyFont="1" applyFill="1" applyBorder="1" applyAlignment="1">
      <alignment horizontal="right" vertical="center" shrinkToFit="1"/>
    </xf>
    <xf numFmtId="177" fontId="4" fillId="0" borderId="10" xfId="0" applyNumberFormat="1" applyFont="1" applyBorder="1" applyAlignment="1">
      <alignment horizontal="left" vertical="center" shrinkToFit="1"/>
    </xf>
    <xf numFmtId="177" fontId="4" fillId="0" borderId="15" xfId="0" applyNumberFormat="1" applyFont="1" applyBorder="1" applyAlignment="1">
      <alignment vertical="center" shrinkToFit="1"/>
    </xf>
    <xf numFmtId="177" fontId="4" fillId="0" borderId="9" xfId="0" applyNumberFormat="1" applyFont="1" applyBorder="1" applyAlignment="1">
      <alignment vertical="center" shrinkToFit="1"/>
    </xf>
    <xf numFmtId="177" fontId="4" fillId="0" borderId="11" xfId="0" applyNumberFormat="1" applyFont="1" applyFill="1" applyBorder="1" applyAlignment="1">
      <alignment vertical="center" shrinkToFit="1"/>
    </xf>
    <xf numFmtId="0" fontId="4" fillId="0" borderId="3" xfId="4" applyFont="1" applyBorder="1" applyAlignment="1">
      <alignment horizontal="left" vertical="center" shrinkToFit="1"/>
    </xf>
    <xf numFmtId="177" fontId="4" fillId="0" borderId="4" xfId="4" applyNumberFormat="1" applyFont="1" applyBorder="1" applyAlignment="1">
      <alignment horizontal="right" vertical="center" shrinkToFit="1"/>
    </xf>
    <xf numFmtId="176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77" fontId="4" fillId="0" borderId="2" xfId="0" applyNumberFormat="1" applyFont="1" applyBorder="1" applyAlignment="1"/>
    <xf numFmtId="0" fontId="4" fillId="0" borderId="0" xfId="0" applyFont="1" applyFill="1" applyBorder="1" applyAlignment="1">
      <alignment shrinkToFit="1"/>
    </xf>
    <xf numFmtId="177" fontId="4" fillId="0" borderId="0" xfId="0" applyNumberFormat="1" applyFont="1" applyFill="1" applyBorder="1"/>
    <xf numFmtId="0" fontId="4" fillId="0" borderId="12" xfId="0" applyFont="1" applyFill="1" applyBorder="1" applyAlignment="1">
      <alignment horizontal="center"/>
    </xf>
    <xf numFmtId="178" fontId="4" fillId="0" borderId="2" xfId="0" applyNumberFormat="1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center" vertical="center" shrinkToFit="1"/>
    </xf>
    <xf numFmtId="177" fontId="4" fillId="0" borderId="2" xfId="0" applyNumberFormat="1" applyFont="1" applyFill="1" applyBorder="1" applyAlignment="1"/>
    <xf numFmtId="177" fontId="4" fillId="0" borderId="10" xfId="0" applyNumberFormat="1" applyFont="1" applyFill="1" applyBorder="1" applyAlignment="1"/>
    <xf numFmtId="0" fontId="4" fillId="0" borderId="0" xfId="0" applyFont="1" applyFill="1"/>
    <xf numFmtId="179" fontId="4" fillId="0" borderId="7" xfId="0" applyNumberFormat="1" applyFont="1" applyFill="1" applyBorder="1" applyAlignment="1">
      <alignment horizontal="right" vertical="center" shrinkToFit="1"/>
    </xf>
    <xf numFmtId="177" fontId="4" fillId="8" borderId="7" xfId="0" applyNumberFormat="1" applyFont="1" applyFill="1" applyBorder="1" applyAlignment="1">
      <alignment horizontal="right" vertical="center" shrinkToFit="1"/>
    </xf>
    <xf numFmtId="177" fontId="4" fillId="7" borderId="8" xfId="0" applyNumberFormat="1" applyFont="1" applyFill="1" applyBorder="1" applyAlignment="1">
      <alignment horizontal="right" vertical="center" shrinkToFit="1"/>
    </xf>
    <xf numFmtId="178" fontId="4" fillId="7" borderId="5" xfId="4" applyNumberFormat="1" applyFont="1" applyFill="1" applyBorder="1" applyAlignment="1">
      <alignment horizontal="right" vertical="center" shrinkToFit="1"/>
    </xf>
    <xf numFmtId="0" fontId="9" fillId="0" borderId="2" xfId="0" applyFont="1" applyBorder="1" applyAlignment="1">
      <alignment horizontal="left" vertical="center" shrinkToFit="1"/>
    </xf>
    <xf numFmtId="177" fontId="4" fillId="0" borderId="0" xfId="1" applyNumberFormat="1" applyFont="1" applyBorder="1" applyAlignment="1">
      <alignment horizontal="right" vertical="center" shrinkToFit="1"/>
    </xf>
    <xf numFmtId="177" fontId="4" fillId="8" borderId="6" xfId="0" applyNumberFormat="1" applyFont="1" applyFill="1" applyBorder="1" applyAlignment="1">
      <alignment vertical="center" shrinkToFit="1"/>
    </xf>
    <xf numFmtId="178" fontId="4" fillId="0" borderId="10" xfId="0" applyNumberFormat="1" applyFont="1" applyFill="1" applyBorder="1" applyAlignment="1">
      <alignment horizontal="right" vertical="center" shrinkToFit="1"/>
    </xf>
    <xf numFmtId="177" fontId="4" fillId="8" borderId="6" xfId="4" applyNumberFormat="1" applyFont="1" applyFill="1" applyBorder="1" applyAlignment="1">
      <alignment horizontal="right" vertical="center" shrinkToFit="1"/>
    </xf>
    <xf numFmtId="177" fontId="4" fillId="0" borderId="6" xfId="4" applyNumberFormat="1" applyFont="1" applyFill="1" applyBorder="1" applyAlignment="1">
      <alignment horizontal="right" vertical="center" shrinkToFit="1"/>
    </xf>
    <xf numFmtId="177" fontId="4" fillId="8" borderId="2" xfId="0" applyNumberFormat="1" applyFont="1" applyFill="1" applyBorder="1" applyAlignment="1">
      <alignment vertical="center" shrinkToFit="1"/>
    </xf>
    <xf numFmtId="178" fontId="4" fillId="7" borderId="7" xfId="0" applyNumberFormat="1" applyFont="1" applyFill="1" applyBorder="1" applyAlignment="1">
      <alignment horizontal="right" vertical="center" shrinkToFit="1"/>
    </xf>
    <xf numFmtId="176" fontId="3" fillId="0" borderId="1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0" fillId="2" borderId="7" xfId="0" applyNumberFormat="1" applyFont="1" applyFill="1" applyBorder="1" applyAlignment="1">
      <alignment horizontal="center" vertical="center"/>
    </xf>
    <xf numFmtId="176" fontId="10" fillId="9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6" fontId="10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/>
    </xf>
    <xf numFmtId="0" fontId="4" fillId="0" borderId="15" xfId="0" applyFont="1" applyFill="1" applyBorder="1" applyAlignment="1"/>
    <xf numFmtId="177" fontId="4" fillId="8" borderId="8" xfId="0" applyNumberFormat="1" applyFont="1" applyFill="1" applyBorder="1" applyAlignment="1">
      <alignment horizontal="right" vertical="center" shrinkToFit="1"/>
    </xf>
    <xf numFmtId="176" fontId="3" fillId="0" borderId="7" xfId="0" applyNumberFormat="1" applyFont="1" applyFill="1" applyBorder="1" applyAlignment="1">
      <alignment horizontal="center" vertical="center"/>
    </xf>
    <xf numFmtId="177" fontId="4" fillId="0" borderId="15" xfId="0" applyNumberFormat="1" applyFont="1" applyBorder="1" applyAlignment="1">
      <alignment horizontal="right" vertical="center" shrinkToFit="1"/>
    </xf>
    <xf numFmtId="177" fontId="4" fillId="0" borderId="8" xfId="0" applyNumberFormat="1" applyFont="1" applyBorder="1" applyAlignment="1">
      <alignment shrinkToFit="1"/>
    </xf>
    <xf numFmtId="176" fontId="3" fillId="0" borderId="12" xfId="0" applyNumberFormat="1" applyFont="1" applyFill="1" applyBorder="1" applyAlignment="1">
      <alignment horizontal="center" vertical="center"/>
    </xf>
    <xf numFmtId="178" fontId="4" fillId="7" borderId="13" xfId="0" applyNumberFormat="1" applyFont="1" applyFill="1" applyBorder="1" applyAlignment="1">
      <alignment horizontal="right" vertical="center" shrinkToFit="1"/>
    </xf>
    <xf numFmtId="176" fontId="3" fillId="0" borderId="12" xfId="0" applyNumberFormat="1" applyFont="1" applyFill="1" applyBorder="1" applyAlignment="1">
      <alignment horizontal="center" vertical="center"/>
    </xf>
    <xf numFmtId="177" fontId="4" fillId="0" borderId="8" xfId="0" applyNumberFormat="1" applyFont="1" applyBorder="1" applyAlignment="1"/>
    <xf numFmtId="180" fontId="4" fillId="0" borderId="6" xfId="0" applyNumberFormat="1" applyFont="1" applyBorder="1" applyAlignment="1"/>
    <xf numFmtId="0" fontId="4" fillId="0" borderId="2" xfId="0" applyFont="1" applyFill="1" applyBorder="1" applyAlignment="1">
      <alignment shrinkToFit="1"/>
    </xf>
    <xf numFmtId="177" fontId="4" fillId="8" borderId="8" xfId="4" applyNumberFormat="1" applyFont="1" applyFill="1" applyBorder="1" applyAlignment="1">
      <alignment horizontal="right" vertical="center" shrinkToFit="1"/>
    </xf>
    <xf numFmtId="177" fontId="4" fillId="8" borderId="8" xfId="0" applyNumberFormat="1" applyFont="1" applyFill="1" applyBorder="1" applyAlignment="1">
      <alignment vertical="center" shrinkToFit="1"/>
    </xf>
    <xf numFmtId="177" fontId="3" fillId="0" borderId="2" xfId="0" applyNumberFormat="1" applyFont="1" applyBorder="1" applyAlignment="1">
      <alignment horizontal="left" vertical="top" shrinkToFit="1"/>
    </xf>
    <xf numFmtId="177" fontId="4" fillId="0" borderId="6" xfId="0" applyNumberFormat="1" applyFont="1" applyBorder="1" applyAlignment="1">
      <alignment shrinkToFit="1"/>
    </xf>
    <xf numFmtId="177" fontId="4" fillId="0" borderId="2" xfId="0" applyNumberFormat="1" applyFont="1" applyFill="1" applyBorder="1" applyAlignment="1">
      <alignment shrinkToFit="1"/>
    </xf>
    <xf numFmtId="177" fontId="4" fillId="0" borderId="15" xfId="0" applyNumberFormat="1" applyFont="1" applyBorder="1" applyAlignment="1">
      <alignment shrinkToFit="1"/>
    </xf>
    <xf numFmtId="177" fontId="4" fillId="0" borderId="3" xfId="0" applyNumberFormat="1" applyFont="1" applyBorder="1" applyAlignment="1">
      <alignment horizontal="left" vertical="top" shrinkToFit="1"/>
    </xf>
    <xf numFmtId="177" fontId="4" fillId="0" borderId="7" xfId="0" applyNumberFormat="1" applyFont="1" applyBorder="1" applyAlignment="1">
      <alignment shrinkToFit="1"/>
    </xf>
    <xf numFmtId="180" fontId="4" fillId="0" borderId="6" xfId="0" applyNumberFormat="1" applyFont="1" applyBorder="1" applyAlignment="1">
      <alignment shrinkToFit="1"/>
    </xf>
    <xf numFmtId="177" fontId="4" fillId="0" borderId="0" xfId="0" applyNumberFormat="1" applyFont="1" applyFill="1" applyBorder="1" applyAlignment="1">
      <alignment shrinkToFit="1"/>
    </xf>
    <xf numFmtId="0" fontId="4" fillId="3" borderId="1" xfId="0" applyFont="1" applyFill="1" applyBorder="1" applyAlignment="1">
      <alignment vertical="center" textRotation="255" shrinkToFit="1"/>
    </xf>
    <xf numFmtId="0" fontId="4" fillId="3" borderId="1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 shrinkToFit="1"/>
    </xf>
    <xf numFmtId="0" fontId="4" fillId="0" borderId="2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4" fillId="0" borderId="6" xfId="0" applyFont="1" applyFill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6" xfId="4" applyFont="1" applyFill="1" applyBorder="1" applyAlignment="1">
      <alignment shrinkToFit="1"/>
    </xf>
    <xf numFmtId="0" fontId="4" fillId="0" borderId="0" xfId="4" applyFont="1" applyBorder="1" applyAlignment="1">
      <alignment shrinkToFit="1"/>
    </xf>
    <xf numFmtId="0" fontId="4" fillId="0" borderId="11" xfId="0" applyFont="1" applyFill="1" applyBorder="1" applyAlignment="1">
      <alignment shrinkToFit="1"/>
    </xf>
    <xf numFmtId="0" fontId="4" fillId="0" borderId="2" xfId="4" applyFont="1" applyBorder="1" applyAlignment="1">
      <alignment shrinkToFit="1"/>
    </xf>
    <xf numFmtId="177" fontId="4" fillId="0" borderId="0" xfId="0" applyNumberFormat="1" applyFont="1" applyAlignment="1">
      <alignment shrinkToFit="1"/>
    </xf>
    <xf numFmtId="0" fontId="4" fillId="0" borderId="8" xfId="0" applyFont="1" applyFill="1" applyBorder="1" applyAlignment="1">
      <alignment shrinkToFit="1"/>
    </xf>
    <xf numFmtId="178" fontId="4" fillId="0" borderId="0" xfId="0" applyNumberFormat="1" applyFont="1" applyFill="1" applyBorder="1" applyAlignment="1">
      <alignment shrinkToFit="1"/>
    </xf>
    <xf numFmtId="177" fontId="4" fillId="3" borderId="1" xfId="0" applyNumberFormat="1" applyFont="1" applyFill="1" applyBorder="1" applyAlignment="1">
      <alignment vertical="center" textRotation="255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49" fontId="4" fillId="0" borderId="3" xfId="7" applyNumberFormat="1" applyFont="1" applyFill="1" applyBorder="1" applyAlignment="1">
      <alignment vertical="center" shrinkToFit="1"/>
    </xf>
    <xf numFmtId="0" fontId="4" fillId="0" borderId="3" xfId="0" applyFont="1" applyBorder="1" applyAlignment="1">
      <alignment shrinkToFit="1"/>
    </xf>
    <xf numFmtId="49" fontId="4" fillId="0" borderId="2" xfId="7" applyNumberFormat="1" applyFont="1" applyFill="1" applyBorder="1" applyAlignment="1">
      <alignment vertical="center" shrinkToFit="1"/>
    </xf>
    <xf numFmtId="49" fontId="4" fillId="0" borderId="10" xfId="7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0" xfId="0" applyFont="1" applyAlignment="1">
      <alignment horizontal="right" shrinkToFit="1"/>
    </xf>
    <xf numFmtId="176" fontId="4" fillId="7" borderId="1" xfId="0" applyNumberFormat="1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/>
    </xf>
    <xf numFmtId="0" fontId="3" fillId="0" borderId="0" xfId="1" applyFont="1" applyAlignment="1">
      <alignment horizontal="left" vertical="center"/>
    </xf>
    <xf numFmtId="176" fontId="10" fillId="0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/>
    <xf numFmtId="0" fontId="3" fillId="0" borderId="7" xfId="0" applyFont="1" applyBorder="1" applyAlignment="1"/>
    <xf numFmtId="0" fontId="3" fillId="0" borderId="2" xfId="0" applyFont="1" applyBorder="1" applyAlignment="1"/>
    <xf numFmtId="0" fontId="3" fillId="0" borderId="0" xfId="0" applyFont="1" applyAlignment="1"/>
    <xf numFmtId="0" fontId="3" fillId="0" borderId="8" xfId="0" applyFont="1" applyBorder="1" applyAlignment="1"/>
    <xf numFmtId="0" fontId="3" fillId="0" borderId="10" xfId="0" applyFont="1" applyBorder="1" applyAlignment="1"/>
    <xf numFmtId="0" fontId="3" fillId="0" borderId="9" xfId="0" applyFont="1" applyBorder="1" applyAlignment="1"/>
    <xf numFmtId="0" fontId="3" fillId="0" borderId="15" xfId="0" applyFont="1" applyBorder="1" applyAlignment="1"/>
    <xf numFmtId="0" fontId="15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shrinkToFit="1"/>
    </xf>
    <xf numFmtId="0" fontId="14" fillId="0" borderId="0" xfId="0" applyFont="1" applyBorder="1" applyAlignment="1"/>
    <xf numFmtId="177" fontId="8" fillId="0" borderId="2" xfId="0" applyNumberFormat="1" applyFont="1" applyBorder="1" applyAlignment="1">
      <alignment horizontal="center" vertical="top" wrapText="1" shrinkToFit="1"/>
    </xf>
    <xf numFmtId="176" fontId="4" fillId="3" borderId="12" xfId="0" applyNumberFormat="1" applyFont="1" applyFill="1" applyBorder="1" applyAlignment="1">
      <alignment horizontal="center" shrinkToFit="1"/>
    </xf>
    <xf numFmtId="176" fontId="4" fillId="3" borderId="13" xfId="0" applyNumberFormat="1" applyFont="1" applyFill="1" applyBorder="1" applyAlignment="1">
      <alignment horizontal="center" shrinkToFit="1"/>
    </xf>
    <xf numFmtId="176" fontId="4" fillId="0" borderId="12" xfId="0" applyNumberFormat="1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177" fontId="4" fillId="3" borderId="1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7" fontId="4" fillId="0" borderId="8" xfId="0" applyNumberFormat="1" applyFont="1" applyBorder="1" applyAlignment="1"/>
    <xf numFmtId="0" fontId="0" fillId="0" borderId="8" xfId="0" applyBorder="1" applyAlignment="1"/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177" fontId="4" fillId="3" borderId="5" xfId="0" applyNumberFormat="1" applyFont="1" applyFill="1" applyBorder="1" applyAlignment="1">
      <alignment horizontal="center" vertical="center" wrapText="1"/>
    </xf>
    <xf numFmtId="177" fontId="4" fillId="3" borderId="6" xfId="0" applyNumberFormat="1" applyFont="1" applyFill="1" applyBorder="1" applyAlignment="1">
      <alignment horizontal="center" vertical="center" wrapText="1"/>
    </xf>
    <xf numFmtId="177" fontId="4" fillId="3" borderId="11" xfId="0" applyNumberFormat="1" applyFont="1" applyFill="1" applyBorder="1" applyAlignment="1">
      <alignment horizontal="center" vertical="center" wrapText="1"/>
    </xf>
    <xf numFmtId="177" fontId="13" fillId="0" borderId="2" xfId="0" applyNumberFormat="1" applyFont="1" applyBorder="1" applyAlignment="1">
      <alignment horizontal="center" vertical="top" wrapText="1" shrinkToFit="1"/>
    </xf>
    <xf numFmtId="177" fontId="4" fillId="3" borderId="12" xfId="0" applyNumberFormat="1" applyFont="1" applyFill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horizontal="center" vertical="center" shrinkToFit="1"/>
    </xf>
    <xf numFmtId="176" fontId="4" fillId="0" borderId="7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shrinkToFit="1"/>
    </xf>
    <xf numFmtId="0" fontId="4" fillId="0" borderId="9" xfId="0" applyFont="1" applyBorder="1" applyAlignment="1">
      <alignment horizontal="left" shrinkToFit="1"/>
    </xf>
    <xf numFmtId="0" fontId="14" fillId="0" borderId="9" xfId="0" applyFont="1" applyBorder="1" applyAlignment="1">
      <alignment shrinkToFit="1"/>
    </xf>
    <xf numFmtId="0" fontId="12" fillId="0" borderId="12" xfId="0" applyFont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 shrinkToFit="1"/>
    </xf>
    <xf numFmtId="177" fontId="4" fillId="0" borderId="9" xfId="0" applyNumberFormat="1" applyFont="1" applyBorder="1" applyAlignment="1">
      <alignment horizont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</cellXfs>
  <cellStyles count="8">
    <cellStyle name="一般" xfId="0" builtinId="0"/>
    <cellStyle name="一般 19" xfId="1"/>
    <cellStyle name="一般 2" xfId="2"/>
    <cellStyle name="一般 2 2" xfId="3"/>
    <cellStyle name="一般 36" xfId="6"/>
    <cellStyle name="一般 37" xfId="4"/>
    <cellStyle name="一般 6" xfId="5"/>
    <cellStyle name="一般_菜單調查表" xfId="7"/>
  </cellStyles>
  <dxfs count="0"/>
  <tableStyles count="0" defaultTableStyle="TableStyleMedium2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107673</xdr:colOff>
      <xdr:row>4</xdr:row>
      <xdr:rowOff>49695</xdr:rowOff>
    </xdr:from>
    <xdr:to>
      <xdr:col>4</xdr:col>
      <xdr:colOff>1126434</xdr:colOff>
      <xdr:row>10</xdr:row>
      <xdr:rowOff>190500</xdr:rowOff>
    </xdr:to>
    <xdr:pic>
      <xdr:nvPicPr>
        <xdr:cNvPr id="2" name="圖片 1" descr="7980-450x337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8064" y="770282"/>
          <a:ext cx="4770783" cy="1631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="115" zoomScaleNormal="115" zoomScaleSheetLayoutView="140" workbookViewId="0">
      <selection activeCell="B36" sqref="B36"/>
    </sheetView>
  </sheetViews>
  <sheetFormatPr defaultColWidth="9" defaultRowHeight="16.2" x14ac:dyDescent="0.3"/>
  <cols>
    <col min="1" max="1" width="6.21875" style="21" customWidth="1"/>
    <col min="2" max="6" width="16.33203125" style="21" customWidth="1"/>
    <col min="7" max="7" width="9" style="1" customWidth="1"/>
    <col min="8" max="16384" width="9" style="1"/>
  </cols>
  <sheetData>
    <row r="1" spans="1:6" ht="10.5" customHeight="1" x14ac:dyDescent="0.3"/>
    <row r="2" spans="1:6" x14ac:dyDescent="0.3">
      <c r="A2" s="183" t="s">
        <v>42</v>
      </c>
      <c r="B2" s="183"/>
      <c r="C2" s="183"/>
      <c r="D2" s="183"/>
      <c r="E2" s="183"/>
      <c r="F2" s="183"/>
    </row>
    <row r="3" spans="1:6" ht="10.95" customHeight="1" x14ac:dyDescent="0.3">
      <c r="A3" s="184"/>
      <c r="B3" s="184"/>
      <c r="C3" s="184"/>
      <c r="D3" s="184"/>
      <c r="E3" s="184"/>
      <c r="F3" s="184"/>
    </row>
    <row r="4" spans="1:6" ht="20.100000000000001" customHeight="1" x14ac:dyDescent="0.3">
      <c r="A4" s="22"/>
      <c r="B4" s="112" t="s">
        <v>18</v>
      </c>
      <c r="C4" s="112" t="s">
        <v>19</v>
      </c>
      <c r="D4" s="112" t="s">
        <v>20</v>
      </c>
      <c r="E4" s="112" t="s">
        <v>21</v>
      </c>
      <c r="F4" s="112" t="s">
        <v>22</v>
      </c>
    </row>
    <row r="5" spans="1:6" ht="20.100000000000001" customHeight="1" x14ac:dyDescent="0.3">
      <c r="A5" s="23" t="s">
        <v>23</v>
      </c>
      <c r="B5" s="174"/>
      <c r="C5" s="175"/>
      <c r="D5" s="175"/>
      <c r="E5" s="176"/>
      <c r="F5" s="113">
        <v>43070</v>
      </c>
    </row>
    <row r="6" spans="1:6" ht="20.100000000000001" customHeight="1" x14ac:dyDescent="0.3">
      <c r="A6" s="24" t="s">
        <v>24</v>
      </c>
      <c r="B6" s="177"/>
      <c r="C6" s="178"/>
      <c r="D6" s="178"/>
      <c r="E6" s="179"/>
      <c r="F6" s="114" t="s">
        <v>25</v>
      </c>
    </row>
    <row r="7" spans="1:6" ht="20.100000000000001" customHeight="1" x14ac:dyDescent="0.3">
      <c r="A7" s="23" t="s">
        <v>26</v>
      </c>
      <c r="B7" s="177"/>
      <c r="C7" s="178"/>
      <c r="D7" s="178"/>
      <c r="E7" s="179"/>
      <c r="F7" s="115" t="s">
        <v>27</v>
      </c>
    </row>
    <row r="8" spans="1:6" ht="20.100000000000001" customHeight="1" x14ac:dyDescent="0.3">
      <c r="A8" s="24" t="s">
        <v>28</v>
      </c>
      <c r="B8" s="177"/>
      <c r="C8" s="178"/>
      <c r="D8" s="178"/>
      <c r="E8" s="179"/>
      <c r="F8" s="116" t="s">
        <v>418</v>
      </c>
    </row>
    <row r="9" spans="1:6" ht="20.100000000000001" customHeight="1" x14ac:dyDescent="0.3">
      <c r="A9" s="23" t="s">
        <v>29</v>
      </c>
      <c r="B9" s="177"/>
      <c r="C9" s="178"/>
      <c r="D9" s="178"/>
      <c r="E9" s="179"/>
      <c r="F9" s="2" t="s">
        <v>30</v>
      </c>
    </row>
    <row r="10" spans="1:6" ht="20.100000000000001" customHeight="1" x14ac:dyDescent="0.3">
      <c r="A10" s="23" t="s">
        <v>31</v>
      </c>
      <c r="B10" s="177"/>
      <c r="C10" s="178"/>
      <c r="D10" s="178"/>
      <c r="E10" s="179"/>
      <c r="F10" s="117" t="s">
        <v>43</v>
      </c>
    </row>
    <row r="11" spans="1:6" ht="20.100000000000001" customHeight="1" x14ac:dyDescent="0.3">
      <c r="A11" s="23" t="s">
        <v>32</v>
      </c>
      <c r="B11" s="180"/>
      <c r="C11" s="181"/>
      <c r="D11" s="181"/>
      <c r="E11" s="182"/>
      <c r="F11" s="118"/>
    </row>
    <row r="12" spans="1:6" ht="20.100000000000001" customHeight="1" x14ac:dyDescent="0.3">
      <c r="A12" s="25" t="s">
        <v>23</v>
      </c>
      <c r="B12" s="26">
        <v>43073</v>
      </c>
      <c r="C12" s="26">
        <v>43074</v>
      </c>
      <c r="D12" s="26">
        <v>43075</v>
      </c>
      <c r="E12" s="26">
        <v>43076</v>
      </c>
      <c r="F12" s="26">
        <v>43077</v>
      </c>
    </row>
    <row r="13" spans="1:6" ht="20.100000000000001" customHeight="1" x14ac:dyDescent="0.3">
      <c r="A13" s="27" t="s">
        <v>24</v>
      </c>
      <c r="B13" s="2" t="s">
        <v>33</v>
      </c>
      <c r="C13" s="2" t="s">
        <v>34</v>
      </c>
      <c r="D13" s="2" t="s">
        <v>414</v>
      </c>
      <c r="E13" s="2" t="s">
        <v>33</v>
      </c>
      <c r="F13" s="76" t="s">
        <v>99</v>
      </c>
    </row>
    <row r="14" spans="1:6" ht="20.100000000000001" customHeight="1" x14ac:dyDescent="0.3">
      <c r="A14" s="25" t="s">
        <v>26</v>
      </c>
      <c r="B14" s="22" t="s">
        <v>48</v>
      </c>
      <c r="C14" s="112" t="s">
        <v>74</v>
      </c>
      <c r="D14" s="22" t="s">
        <v>83</v>
      </c>
      <c r="E14" s="22" t="s">
        <v>92</v>
      </c>
      <c r="F14" s="22" t="s">
        <v>108</v>
      </c>
    </row>
    <row r="15" spans="1:6" ht="20.100000000000001" customHeight="1" x14ac:dyDescent="0.3">
      <c r="A15" s="27" t="s">
        <v>28</v>
      </c>
      <c r="B15" s="22" t="s">
        <v>412</v>
      </c>
      <c r="C15" s="116" t="s">
        <v>75</v>
      </c>
      <c r="D15" s="2" t="s">
        <v>84</v>
      </c>
      <c r="E15" s="2" t="s">
        <v>94</v>
      </c>
      <c r="F15" s="2" t="s">
        <v>102</v>
      </c>
    </row>
    <row r="16" spans="1:6" ht="20.100000000000001" customHeight="1" x14ac:dyDescent="0.3">
      <c r="A16" s="25" t="s">
        <v>29</v>
      </c>
      <c r="B16" s="2" t="s">
        <v>30</v>
      </c>
      <c r="C16" s="2" t="s">
        <v>30</v>
      </c>
      <c r="D16" s="2" t="s">
        <v>30</v>
      </c>
      <c r="E16" s="2" t="s">
        <v>30</v>
      </c>
      <c r="F16" s="2" t="s">
        <v>30</v>
      </c>
    </row>
    <row r="17" spans="1:6" ht="20.100000000000001" customHeight="1" x14ac:dyDescent="0.3">
      <c r="A17" s="25" t="s">
        <v>31</v>
      </c>
      <c r="B17" s="2" t="s">
        <v>50</v>
      </c>
      <c r="C17" s="2" t="s">
        <v>76</v>
      </c>
      <c r="D17" s="2" t="s">
        <v>90</v>
      </c>
      <c r="E17" s="2" t="s">
        <v>97</v>
      </c>
      <c r="F17" s="76" t="s">
        <v>44</v>
      </c>
    </row>
    <row r="18" spans="1:6" ht="20.100000000000001" customHeight="1" x14ac:dyDescent="0.3">
      <c r="A18" s="25" t="s">
        <v>32</v>
      </c>
      <c r="B18" s="86"/>
      <c r="C18" s="86" t="s">
        <v>35</v>
      </c>
      <c r="D18" s="85"/>
      <c r="E18" s="21" t="s">
        <v>36</v>
      </c>
      <c r="F18" s="85"/>
    </row>
    <row r="19" spans="1:6" ht="20.100000000000001" customHeight="1" x14ac:dyDescent="0.3">
      <c r="A19" s="28" t="s">
        <v>23</v>
      </c>
      <c r="B19" s="29">
        <v>43080</v>
      </c>
      <c r="C19" s="29">
        <v>43081</v>
      </c>
      <c r="D19" s="29">
        <v>43082</v>
      </c>
      <c r="E19" s="29">
        <v>43083</v>
      </c>
      <c r="F19" s="29">
        <v>43084</v>
      </c>
    </row>
    <row r="20" spans="1:6" ht="20.100000000000001" customHeight="1" x14ac:dyDescent="0.3">
      <c r="A20" s="30" t="s">
        <v>24</v>
      </c>
      <c r="B20" s="2" t="s">
        <v>33</v>
      </c>
      <c r="C20" s="2" t="s">
        <v>34</v>
      </c>
      <c r="D20" s="2" t="s">
        <v>109</v>
      </c>
      <c r="E20" s="2" t="s">
        <v>33</v>
      </c>
      <c r="F20" s="76" t="s">
        <v>143</v>
      </c>
    </row>
    <row r="21" spans="1:6" ht="20.100000000000001" customHeight="1" x14ac:dyDescent="0.3">
      <c r="A21" s="28" t="s">
        <v>26</v>
      </c>
      <c r="B21" s="22" t="s">
        <v>111</v>
      </c>
      <c r="C21" s="86" t="s">
        <v>115</v>
      </c>
      <c r="D21" s="22" t="s">
        <v>128</v>
      </c>
      <c r="E21" s="22" t="s">
        <v>139</v>
      </c>
      <c r="F21" s="2" t="s">
        <v>436</v>
      </c>
    </row>
    <row r="22" spans="1:6" ht="20.100000000000001" customHeight="1" x14ac:dyDescent="0.3">
      <c r="A22" s="30" t="s">
        <v>28</v>
      </c>
      <c r="B22" s="2" t="s">
        <v>112</v>
      </c>
      <c r="C22" s="2" t="s">
        <v>64</v>
      </c>
      <c r="D22" s="2" t="s">
        <v>423</v>
      </c>
      <c r="E22" s="22" t="s">
        <v>429</v>
      </c>
      <c r="F22" s="2" t="s">
        <v>144</v>
      </c>
    </row>
    <row r="23" spans="1:6" ht="20.100000000000001" customHeight="1" x14ac:dyDescent="0.3">
      <c r="A23" s="28" t="s">
        <v>29</v>
      </c>
      <c r="B23" s="2" t="s">
        <v>30</v>
      </c>
      <c r="C23" s="2" t="s">
        <v>30</v>
      </c>
      <c r="D23" s="2" t="s">
        <v>30</v>
      </c>
      <c r="E23" s="2" t="s">
        <v>30</v>
      </c>
      <c r="F23" s="2" t="s">
        <v>30</v>
      </c>
    </row>
    <row r="24" spans="1:6" ht="20.100000000000001" customHeight="1" x14ac:dyDescent="0.3">
      <c r="A24" s="28" t="s">
        <v>31</v>
      </c>
      <c r="B24" s="2" t="s">
        <v>113</v>
      </c>
      <c r="C24" s="2" t="s">
        <v>122</v>
      </c>
      <c r="D24" s="2" t="s">
        <v>413</v>
      </c>
      <c r="E24" s="2" t="s">
        <v>114</v>
      </c>
      <c r="F24" s="76" t="s">
        <v>110</v>
      </c>
    </row>
    <row r="25" spans="1:6" ht="20.100000000000001" customHeight="1" x14ac:dyDescent="0.3">
      <c r="A25" s="28" t="s">
        <v>32</v>
      </c>
      <c r="B25" s="85"/>
      <c r="C25" s="85" t="s">
        <v>17</v>
      </c>
      <c r="D25" s="85"/>
      <c r="E25" s="85" t="s">
        <v>37</v>
      </c>
      <c r="F25" s="85"/>
    </row>
    <row r="26" spans="1:6" ht="20.100000000000001" customHeight="1" x14ac:dyDescent="0.3">
      <c r="A26" s="31" t="s">
        <v>23</v>
      </c>
      <c r="B26" s="32">
        <v>43087</v>
      </c>
      <c r="C26" s="32">
        <v>43088</v>
      </c>
      <c r="D26" s="32">
        <v>43089</v>
      </c>
      <c r="E26" s="32">
        <v>43090</v>
      </c>
      <c r="F26" s="32">
        <v>43091</v>
      </c>
    </row>
    <row r="27" spans="1:6" ht="20.100000000000001" customHeight="1" x14ac:dyDescent="0.3">
      <c r="A27" s="33" t="s">
        <v>24</v>
      </c>
      <c r="B27" s="2" t="s">
        <v>33</v>
      </c>
      <c r="C27" s="2" t="s">
        <v>34</v>
      </c>
      <c r="D27" s="2" t="s">
        <v>131</v>
      </c>
      <c r="E27" s="2" t="s">
        <v>16</v>
      </c>
      <c r="F27" s="22" t="s">
        <v>165</v>
      </c>
    </row>
    <row r="28" spans="1:6" ht="20.100000000000001" customHeight="1" x14ac:dyDescent="0.3">
      <c r="A28" s="31" t="s">
        <v>26</v>
      </c>
      <c r="B28" s="86" t="s">
        <v>147</v>
      </c>
      <c r="C28" s="22" t="s">
        <v>156</v>
      </c>
      <c r="D28" s="22" t="s">
        <v>127</v>
      </c>
      <c r="E28" s="22" t="s">
        <v>161</v>
      </c>
      <c r="F28" s="22" t="s">
        <v>167</v>
      </c>
    </row>
    <row r="29" spans="1:6" ht="20.100000000000001" customHeight="1" x14ac:dyDescent="0.3">
      <c r="A29" s="33" t="s">
        <v>28</v>
      </c>
      <c r="B29" s="22" t="s">
        <v>148</v>
      </c>
      <c r="C29" s="2" t="s">
        <v>157</v>
      </c>
      <c r="D29" s="2" t="s">
        <v>126</v>
      </c>
      <c r="E29" s="22" t="s">
        <v>162</v>
      </c>
      <c r="F29" s="22" t="s">
        <v>168</v>
      </c>
    </row>
    <row r="30" spans="1:6" ht="20.100000000000001" customHeight="1" x14ac:dyDescent="0.3">
      <c r="A30" s="31" t="s">
        <v>29</v>
      </c>
      <c r="B30" s="2" t="s">
        <v>30</v>
      </c>
      <c r="C30" s="2" t="s">
        <v>30</v>
      </c>
      <c r="D30" s="2" t="s">
        <v>30</v>
      </c>
      <c r="E30" s="2" t="s">
        <v>30</v>
      </c>
      <c r="F30" s="2" t="s">
        <v>30</v>
      </c>
    </row>
    <row r="31" spans="1:6" ht="20.100000000000001" customHeight="1" x14ac:dyDescent="0.3">
      <c r="A31" s="31" t="s">
        <v>31</v>
      </c>
      <c r="B31" s="127" t="s">
        <v>149</v>
      </c>
      <c r="C31" s="129" t="s">
        <v>177</v>
      </c>
      <c r="D31" s="127" t="s">
        <v>133</v>
      </c>
      <c r="E31" s="22" t="s">
        <v>178</v>
      </c>
      <c r="F31" s="22" t="s">
        <v>45</v>
      </c>
    </row>
    <row r="32" spans="1:6" ht="20.100000000000001" customHeight="1" x14ac:dyDescent="0.3">
      <c r="A32" s="31" t="s">
        <v>32</v>
      </c>
      <c r="B32" s="85"/>
      <c r="C32" s="85" t="s">
        <v>35</v>
      </c>
      <c r="D32" s="85"/>
      <c r="E32" s="22" t="s">
        <v>38</v>
      </c>
      <c r="F32" s="120" t="s">
        <v>46</v>
      </c>
    </row>
    <row r="33" spans="1:6" ht="20.100000000000001" customHeight="1" x14ac:dyDescent="0.3">
      <c r="A33" s="34" t="s">
        <v>23</v>
      </c>
      <c r="B33" s="35">
        <v>43094</v>
      </c>
      <c r="C33" s="35">
        <v>43095</v>
      </c>
      <c r="D33" s="35">
        <v>43096</v>
      </c>
      <c r="E33" s="35">
        <v>43097</v>
      </c>
      <c r="F33" s="35">
        <v>43098</v>
      </c>
    </row>
    <row r="34" spans="1:6" ht="20.100000000000001" customHeight="1" x14ac:dyDescent="0.3">
      <c r="A34" s="36" t="s">
        <v>24</v>
      </c>
      <c r="B34" s="2" t="s">
        <v>16</v>
      </c>
      <c r="C34" s="2" t="s">
        <v>34</v>
      </c>
      <c r="D34" s="2" t="s">
        <v>130</v>
      </c>
      <c r="E34" s="2" t="s">
        <v>16</v>
      </c>
      <c r="F34" s="119" t="s">
        <v>170</v>
      </c>
    </row>
    <row r="35" spans="1:6" ht="20.100000000000001" customHeight="1" x14ac:dyDescent="0.3">
      <c r="A35" s="34" t="s">
        <v>26</v>
      </c>
      <c r="B35" s="22" t="s">
        <v>174</v>
      </c>
      <c r="C35" s="22" t="s">
        <v>181</v>
      </c>
      <c r="D35" s="22" t="s">
        <v>129</v>
      </c>
      <c r="E35" s="22" t="s">
        <v>185</v>
      </c>
      <c r="F35" s="119" t="s">
        <v>166</v>
      </c>
    </row>
    <row r="36" spans="1:6" ht="20.100000000000001" customHeight="1" x14ac:dyDescent="0.3">
      <c r="A36" s="36" t="s">
        <v>28</v>
      </c>
      <c r="B36" s="89" t="s">
        <v>437</v>
      </c>
      <c r="C36" s="89" t="s">
        <v>182</v>
      </c>
      <c r="D36" s="22" t="s">
        <v>132</v>
      </c>
      <c r="E36" s="22" t="s">
        <v>186</v>
      </c>
      <c r="F36" s="119" t="s">
        <v>172</v>
      </c>
    </row>
    <row r="37" spans="1:6" ht="20.100000000000001" customHeight="1" x14ac:dyDescent="0.3">
      <c r="A37" s="34" t="s">
        <v>29</v>
      </c>
      <c r="B37" s="2" t="s">
        <v>30</v>
      </c>
      <c r="C37" s="2" t="s">
        <v>30</v>
      </c>
      <c r="D37" s="2" t="s">
        <v>30</v>
      </c>
      <c r="E37" s="2" t="s">
        <v>30</v>
      </c>
      <c r="F37" s="2" t="s">
        <v>30</v>
      </c>
    </row>
    <row r="38" spans="1:6" ht="20.100000000000001" customHeight="1" x14ac:dyDescent="0.3">
      <c r="A38" s="34" t="s">
        <v>31</v>
      </c>
      <c r="B38" s="2" t="s">
        <v>179</v>
      </c>
      <c r="C38" s="2" t="s">
        <v>176</v>
      </c>
      <c r="D38" s="2" t="s">
        <v>153</v>
      </c>
      <c r="E38" s="21" t="s">
        <v>180</v>
      </c>
      <c r="F38" s="119" t="s">
        <v>47</v>
      </c>
    </row>
    <row r="39" spans="1:6" ht="20.100000000000001" customHeight="1" x14ac:dyDescent="0.3">
      <c r="A39" s="34" t="s">
        <v>32</v>
      </c>
      <c r="B39" s="85"/>
      <c r="C39" s="85" t="s">
        <v>35</v>
      </c>
      <c r="E39" s="86" t="s">
        <v>39</v>
      </c>
      <c r="F39" s="119"/>
    </row>
    <row r="40" spans="1:6" ht="27.75" customHeight="1" x14ac:dyDescent="0.3">
      <c r="B40" s="172" t="s">
        <v>40</v>
      </c>
      <c r="C40" s="172"/>
      <c r="D40" s="172"/>
      <c r="E40" s="172"/>
      <c r="F40" s="172"/>
    </row>
    <row r="41" spans="1:6" x14ac:dyDescent="0.3">
      <c r="A41" s="173" t="s">
        <v>41</v>
      </c>
      <c r="B41" s="173"/>
      <c r="C41" s="173"/>
      <c r="D41" s="173"/>
      <c r="E41" s="173"/>
      <c r="F41" s="173"/>
    </row>
    <row r="43" spans="1:6" ht="16.5" customHeight="1" x14ac:dyDescent="0.3"/>
    <row r="44" spans="1:6" ht="16.5" customHeight="1" x14ac:dyDescent="0.3"/>
    <row r="45" spans="1:6" ht="16.5" customHeight="1" x14ac:dyDescent="0.3"/>
    <row r="46" spans="1:6" ht="16.5" customHeight="1" x14ac:dyDescent="0.3"/>
    <row r="47" spans="1:6" ht="16.5" customHeight="1" x14ac:dyDescent="0.3"/>
    <row r="48" spans="1:6" ht="16.5" customHeight="1" x14ac:dyDescent="0.3"/>
    <row r="49" ht="16.5" customHeight="1" x14ac:dyDescent="0.3"/>
    <row r="50" ht="16.5" customHeight="1" x14ac:dyDescent="0.3"/>
    <row r="51" ht="16.5" customHeight="1" x14ac:dyDescent="0.3"/>
  </sheetData>
  <mergeCells count="4">
    <mergeCell ref="B40:F40"/>
    <mergeCell ref="A41:F41"/>
    <mergeCell ref="B5:E11"/>
    <mergeCell ref="A2:F3"/>
  </mergeCells>
  <phoneticPr fontId="2" type="noConversion"/>
  <printOptions horizontalCentered="1" verticalCentered="1"/>
  <pageMargins left="0.47244094488188981" right="0.62992125984251968" top="0.31496062992125984" bottom="0.35433070866141736" header="0.23622047244094491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56"/>
  <sheetViews>
    <sheetView zoomScaleNormal="100" zoomScaleSheetLayoutView="100" workbookViewId="0">
      <selection activeCell="B3" sqref="B3:B53"/>
    </sheetView>
  </sheetViews>
  <sheetFormatPr defaultColWidth="9" defaultRowHeight="19.8" x14ac:dyDescent="0.4"/>
  <cols>
    <col min="1" max="1" width="0.77734375" style="3" customWidth="1"/>
    <col min="2" max="2" width="7.6640625" style="67" customWidth="1"/>
    <col min="3" max="3" width="9.44140625" style="5" customWidth="1"/>
    <col min="4" max="4" width="9.44140625" style="65" customWidth="1"/>
    <col min="5" max="5" width="11.44140625" style="65" hidden="1" customWidth="1"/>
    <col min="6" max="6" width="9.44140625" style="5" customWidth="1"/>
    <col min="7" max="7" width="9.44140625" style="65" customWidth="1"/>
    <col min="8" max="8" width="11.44140625" style="65" hidden="1" customWidth="1"/>
    <col min="9" max="9" width="9.44140625" style="5" customWidth="1"/>
    <col min="10" max="10" width="9.44140625" style="65" customWidth="1"/>
    <col min="11" max="11" width="11.44140625" style="65" hidden="1" customWidth="1"/>
    <col min="12" max="12" width="9" style="98" hidden="1" customWidth="1"/>
    <col min="13" max="13" width="9.44140625" style="5" customWidth="1"/>
    <col min="14" max="14" width="9.44140625" style="66" customWidth="1"/>
    <col min="15" max="15" width="9" style="5" hidden="1" customWidth="1"/>
    <col min="16" max="16" width="9" style="98" hidden="1" customWidth="1"/>
    <col min="17" max="17" width="9.44140625" style="5" customWidth="1"/>
    <col min="18" max="18" width="9.44140625" style="66" customWidth="1"/>
    <col min="19" max="19" width="9" style="5" hidden="1" customWidth="1"/>
    <col min="20" max="20" width="9" style="98" hidden="1" customWidth="1"/>
    <col min="21" max="16384" width="9" style="5"/>
  </cols>
  <sheetData>
    <row r="1" spans="2:20" s="3" customFormat="1" x14ac:dyDescent="0.4">
      <c r="B1" s="185" t="s">
        <v>124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6"/>
      <c r="P1" s="186"/>
      <c r="Q1" s="186"/>
      <c r="R1" s="186"/>
      <c r="S1" s="40"/>
      <c r="T1" s="91"/>
    </row>
    <row r="2" spans="2:20" s="3" customFormat="1" ht="18.75" customHeight="1" x14ac:dyDescent="0.4">
      <c r="B2" s="199" t="s">
        <v>125</v>
      </c>
      <c r="C2" s="186"/>
      <c r="D2" s="186"/>
      <c r="E2" s="186"/>
      <c r="F2" s="186"/>
      <c r="G2" s="186"/>
      <c r="H2" s="41"/>
      <c r="I2" s="4"/>
      <c r="J2" s="41"/>
      <c r="K2" s="41"/>
      <c r="L2" s="92"/>
      <c r="M2" s="39"/>
      <c r="N2" s="42"/>
      <c r="O2" s="4"/>
      <c r="P2" s="92"/>
      <c r="Q2" s="39"/>
      <c r="R2" s="42"/>
      <c r="S2" s="4"/>
      <c r="T2" s="92"/>
    </row>
    <row r="3" spans="2:20" ht="21" customHeight="1" x14ac:dyDescent="0.4">
      <c r="B3" s="143" t="s">
        <v>1</v>
      </c>
      <c r="C3" s="188"/>
      <c r="D3" s="189"/>
      <c r="E3" s="144"/>
      <c r="F3" s="188"/>
      <c r="G3" s="189"/>
      <c r="H3" s="144"/>
      <c r="I3" s="188"/>
      <c r="J3" s="189"/>
      <c r="K3" s="144"/>
      <c r="L3" s="145"/>
      <c r="M3" s="188"/>
      <c r="N3" s="189"/>
      <c r="O3" s="144"/>
      <c r="P3" s="145"/>
      <c r="Q3" s="188">
        <v>43070</v>
      </c>
      <c r="R3" s="189"/>
      <c r="S3" s="121"/>
      <c r="T3" s="93"/>
    </row>
    <row r="4" spans="2:20" ht="19.5" customHeight="1" x14ac:dyDescent="0.4">
      <c r="B4" s="192" t="s">
        <v>24</v>
      </c>
      <c r="C4" s="190"/>
      <c r="D4" s="193"/>
      <c r="E4" s="158"/>
      <c r="F4" s="190"/>
      <c r="G4" s="193"/>
      <c r="H4" s="158"/>
      <c r="I4" s="190"/>
      <c r="J4" s="193"/>
      <c r="K4" s="158"/>
      <c r="L4" s="159"/>
      <c r="M4" s="190"/>
      <c r="N4" s="193"/>
      <c r="O4" s="158"/>
      <c r="P4" s="159"/>
      <c r="Q4" s="190" t="s">
        <v>13</v>
      </c>
      <c r="R4" s="193"/>
      <c r="S4" s="111"/>
      <c r="T4" s="87"/>
    </row>
    <row r="5" spans="2:20" ht="19.5" customHeight="1" x14ac:dyDescent="0.4">
      <c r="B5" s="192"/>
      <c r="C5" s="38"/>
      <c r="D5" s="73"/>
      <c r="E5" s="77"/>
      <c r="F5" s="38"/>
      <c r="G5" s="73"/>
      <c r="H5" s="77"/>
      <c r="I5" s="20"/>
      <c r="J5" s="47"/>
      <c r="K5" s="71"/>
      <c r="L5" s="94"/>
      <c r="M5" s="20"/>
      <c r="N5" s="73"/>
      <c r="O5" s="71"/>
      <c r="P5" s="94"/>
      <c r="Q5" s="20" t="s">
        <v>190</v>
      </c>
      <c r="R5" s="73">
        <v>70</v>
      </c>
      <c r="S5" s="110">
        <f>R5/20</f>
        <v>3.5</v>
      </c>
      <c r="T5" s="94">
        <f>R5*1180/1000</f>
        <v>82.6</v>
      </c>
    </row>
    <row r="6" spans="2:20" ht="19.5" customHeight="1" x14ac:dyDescent="0.4">
      <c r="B6" s="192"/>
      <c r="C6" s="20"/>
      <c r="D6" s="49"/>
      <c r="E6" s="77"/>
      <c r="F6" s="20"/>
      <c r="G6" s="49"/>
      <c r="H6" s="68"/>
      <c r="I6" s="20"/>
      <c r="J6" s="47"/>
      <c r="K6" s="54"/>
      <c r="L6" s="94"/>
      <c r="M6" s="20"/>
      <c r="N6" s="49"/>
      <c r="O6" s="71"/>
      <c r="P6" s="94"/>
      <c r="Q6" s="20" t="s">
        <v>51</v>
      </c>
      <c r="R6" s="49">
        <v>10</v>
      </c>
      <c r="S6" s="110">
        <f>R6/20</f>
        <v>0.5</v>
      </c>
      <c r="T6" s="94">
        <f t="shared" ref="T6:T44" si="0">R6*1180/1000</f>
        <v>11.8</v>
      </c>
    </row>
    <row r="7" spans="2:20" ht="19.5" customHeight="1" x14ac:dyDescent="0.4">
      <c r="B7" s="192"/>
      <c r="C7" s="52"/>
      <c r="D7" s="49"/>
      <c r="E7" s="48"/>
      <c r="F7" s="52"/>
      <c r="G7" s="49"/>
      <c r="H7" s="48"/>
      <c r="I7" s="52"/>
      <c r="J7" s="47"/>
      <c r="K7" s="54"/>
      <c r="L7" s="94"/>
      <c r="M7" s="52"/>
      <c r="N7" s="49"/>
      <c r="O7" s="48"/>
      <c r="P7" s="94"/>
      <c r="Q7" s="52"/>
      <c r="R7" s="49"/>
      <c r="S7" s="49"/>
      <c r="T7" s="94">
        <f t="shared" si="0"/>
        <v>0</v>
      </c>
    </row>
    <row r="8" spans="2:20" ht="19.5" customHeight="1" x14ac:dyDescent="0.4">
      <c r="B8" s="192"/>
      <c r="C8" s="17"/>
      <c r="D8" s="44"/>
      <c r="E8" s="48"/>
      <c r="F8" s="17"/>
      <c r="G8" s="44"/>
      <c r="H8" s="48"/>
      <c r="I8" s="17"/>
      <c r="J8" s="47"/>
      <c r="K8" s="54"/>
      <c r="L8" s="94"/>
      <c r="M8" s="17"/>
      <c r="N8" s="44"/>
      <c r="O8" s="48"/>
      <c r="P8" s="94"/>
      <c r="Q8" s="17"/>
      <c r="R8" s="44"/>
      <c r="S8" s="49"/>
      <c r="T8" s="94">
        <f t="shared" si="0"/>
        <v>0</v>
      </c>
    </row>
    <row r="9" spans="2:20" ht="19.5" customHeight="1" x14ac:dyDescent="0.4">
      <c r="B9" s="192"/>
      <c r="C9" s="146"/>
      <c r="D9" s="147"/>
      <c r="E9" s="148"/>
      <c r="F9" s="146"/>
      <c r="G9" s="147"/>
      <c r="H9" s="148"/>
      <c r="I9" s="146"/>
      <c r="J9" s="47"/>
      <c r="K9" s="148"/>
      <c r="L9" s="94"/>
      <c r="M9" s="146"/>
      <c r="N9" s="147"/>
      <c r="O9" s="148"/>
      <c r="P9" s="94"/>
      <c r="Q9" s="146"/>
      <c r="R9" s="147"/>
      <c r="S9" s="51"/>
      <c r="T9" s="94">
        <f t="shared" si="0"/>
        <v>0</v>
      </c>
    </row>
    <row r="10" spans="2:20" x14ac:dyDescent="0.4">
      <c r="B10" s="192"/>
      <c r="C10" s="146"/>
      <c r="D10" s="147"/>
      <c r="E10" s="148"/>
      <c r="F10" s="146"/>
      <c r="G10" s="147"/>
      <c r="H10" s="148"/>
      <c r="I10" s="146"/>
      <c r="J10" s="47"/>
      <c r="K10" s="54"/>
      <c r="L10" s="94"/>
      <c r="M10" s="146"/>
      <c r="N10" s="147"/>
      <c r="O10" s="148"/>
      <c r="P10" s="94"/>
      <c r="Q10" s="146"/>
      <c r="R10" s="147"/>
      <c r="S10" s="51"/>
      <c r="T10" s="94">
        <f t="shared" si="0"/>
        <v>0</v>
      </c>
    </row>
    <row r="11" spans="2:20" x14ac:dyDescent="0.4">
      <c r="B11" s="192"/>
      <c r="C11" s="146"/>
      <c r="D11" s="147"/>
      <c r="E11" s="148"/>
      <c r="F11" s="146"/>
      <c r="G11" s="147"/>
      <c r="H11" s="148"/>
      <c r="I11" s="146"/>
      <c r="J11" s="40"/>
      <c r="K11" s="148"/>
      <c r="L11" s="94"/>
      <c r="M11" s="146"/>
      <c r="N11" s="147"/>
      <c r="O11" s="148"/>
      <c r="P11" s="94"/>
      <c r="Q11" s="146"/>
      <c r="R11" s="147"/>
      <c r="S11" s="51"/>
      <c r="T11" s="94">
        <f t="shared" si="0"/>
        <v>0</v>
      </c>
    </row>
    <row r="12" spans="2:20" x14ac:dyDescent="0.4">
      <c r="B12" s="192"/>
      <c r="C12" s="146"/>
      <c r="D12" s="147"/>
      <c r="E12" s="152"/>
      <c r="F12" s="146"/>
      <c r="G12" s="147"/>
      <c r="H12" s="148"/>
      <c r="I12" s="146"/>
      <c r="J12" s="40"/>
      <c r="K12" s="148"/>
      <c r="L12" s="94"/>
      <c r="M12" s="146"/>
      <c r="N12" s="147"/>
      <c r="O12" s="152"/>
      <c r="P12" s="94"/>
      <c r="Q12" s="146"/>
      <c r="R12" s="147"/>
      <c r="S12" s="122"/>
      <c r="T12" s="94">
        <f t="shared" si="0"/>
        <v>0</v>
      </c>
    </row>
    <row r="13" spans="2:20" x14ac:dyDescent="0.4">
      <c r="B13" s="192" t="s">
        <v>8</v>
      </c>
      <c r="C13" s="190"/>
      <c r="D13" s="193"/>
      <c r="E13" s="158"/>
      <c r="F13" s="190"/>
      <c r="G13" s="193"/>
      <c r="H13" s="160"/>
      <c r="I13" s="190"/>
      <c r="J13" s="193"/>
      <c r="K13" s="160"/>
      <c r="L13" s="94"/>
      <c r="M13" s="190"/>
      <c r="N13" s="193"/>
      <c r="O13" s="158"/>
      <c r="P13" s="94"/>
      <c r="Q13" s="190" t="s">
        <v>401</v>
      </c>
      <c r="R13" s="193"/>
      <c r="S13" s="111"/>
      <c r="T13" s="94">
        <f t="shared" si="0"/>
        <v>0</v>
      </c>
    </row>
    <row r="14" spans="2:20" x14ac:dyDescent="0.4">
      <c r="B14" s="192"/>
      <c r="C14" s="10"/>
      <c r="D14" s="73"/>
      <c r="E14" s="11"/>
      <c r="F14" s="10"/>
      <c r="G14" s="73"/>
      <c r="H14" s="46"/>
      <c r="I14" s="10"/>
      <c r="J14" s="45"/>
      <c r="K14" s="46"/>
      <c r="L14" s="94"/>
      <c r="M14" s="10"/>
      <c r="N14" s="73"/>
      <c r="O14" s="11"/>
      <c r="P14" s="94"/>
      <c r="Q14" s="10" t="s">
        <v>95</v>
      </c>
      <c r="R14" s="73">
        <v>60</v>
      </c>
      <c r="S14" s="99">
        <f>R14/40</f>
        <v>1.5</v>
      </c>
      <c r="T14" s="94">
        <f t="shared" si="0"/>
        <v>70.8</v>
      </c>
    </row>
    <row r="15" spans="2:20" x14ac:dyDescent="0.4">
      <c r="B15" s="192"/>
      <c r="C15" s="12"/>
      <c r="D15" s="49"/>
      <c r="E15" s="19"/>
      <c r="F15" s="12"/>
      <c r="G15" s="49"/>
      <c r="H15" s="19"/>
      <c r="I15" s="12"/>
      <c r="J15" s="47"/>
      <c r="K15" s="19"/>
      <c r="L15" s="94"/>
      <c r="M15" s="12"/>
      <c r="N15" s="49"/>
      <c r="O15" s="14"/>
      <c r="P15" s="94"/>
      <c r="Q15" s="12" t="s">
        <v>407</v>
      </c>
      <c r="R15" s="49">
        <v>30</v>
      </c>
      <c r="S15" s="123">
        <f>R15/100</f>
        <v>0.3</v>
      </c>
      <c r="T15" s="94">
        <f t="shared" si="0"/>
        <v>35.4</v>
      </c>
    </row>
    <row r="16" spans="2:20" x14ac:dyDescent="0.4">
      <c r="B16" s="192"/>
      <c r="C16" s="12"/>
      <c r="D16" s="49"/>
      <c r="E16" s="19"/>
      <c r="F16" s="12"/>
      <c r="G16" s="49"/>
      <c r="H16" s="19"/>
      <c r="I16" s="12"/>
      <c r="J16" s="47"/>
      <c r="K16" s="19"/>
      <c r="L16" s="94"/>
      <c r="M16" s="12"/>
      <c r="N16" s="49"/>
      <c r="O16" s="14"/>
      <c r="P16" s="94"/>
      <c r="Q16" s="132" t="s">
        <v>57</v>
      </c>
      <c r="R16" s="49">
        <v>5</v>
      </c>
      <c r="S16" s="123">
        <f>R16/100</f>
        <v>0.05</v>
      </c>
      <c r="T16" s="94">
        <f t="shared" si="0"/>
        <v>5.9</v>
      </c>
    </row>
    <row r="17" spans="2:21" x14ac:dyDescent="0.4">
      <c r="B17" s="192"/>
      <c r="C17" s="12"/>
      <c r="D17" s="49"/>
      <c r="E17" s="19"/>
      <c r="F17" s="12"/>
      <c r="G17" s="49"/>
      <c r="H17" s="19"/>
      <c r="I17" s="12"/>
      <c r="J17" s="47"/>
      <c r="K17" s="19"/>
      <c r="L17" s="94"/>
      <c r="M17" s="12"/>
      <c r="N17" s="49"/>
      <c r="O17" s="14"/>
      <c r="P17" s="94"/>
      <c r="Q17" s="12" t="s">
        <v>105</v>
      </c>
      <c r="R17" s="49">
        <v>2</v>
      </c>
      <c r="S17" s="123">
        <f>R17/100</f>
        <v>0.02</v>
      </c>
      <c r="T17" s="94">
        <f t="shared" si="0"/>
        <v>2.36</v>
      </c>
    </row>
    <row r="18" spans="2:21" ht="19.5" customHeight="1" x14ac:dyDescent="0.4">
      <c r="B18" s="192"/>
      <c r="C18" s="132"/>
      <c r="D18" s="49"/>
      <c r="E18" s="48"/>
      <c r="F18" s="132"/>
      <c r="G18" s="49"/>
      <c r="H18" s="48"/>
      <c r="I18" s="132"/>
      <c r="J18" s="47"/>
      <c r="K18" s="48"/>
      <c r="L18" s="94"/>
      <c r="M18" s="12"/>
      <c r="N18" s="49"/>
      <c r="O18" s="48"/>
      <c r="P18" s="94"/>
      <c r="Q18" s="132"/>
      <c r="R18" s="49"/>
      <c r="S18" s="123"/>
      <c r="T18" s="94">
        <f t="shared" si="0"/>
        <v>0</v>
      </c>
    </row>
    <row r="19" spans="2:21" x14ac:dyDescent="0.4">
      <c r="B19" s="192"/>
      <c r="C19" s="132"/>
      <c r="D19" s="155"/>
      <c r="E19" s="148"/>
      <c r="F19" s="132"/>
      <c r="G19" s="155"/>
      <c r="H19" s="148"/>
      <c r="I19" s="132"/>
      <c r="J19" s="91"/>
      <c r="K19" s="148"/>
      <c r="L19" s="94"/>
      <c r="M19" s="132"/>
      <c r="N19" s="155"/>
      <c r="O19" s="148"/>
      <c r="P19" s="94"/>
      <c r="Q19" s="12"/>
      <c r="R19" s="49"/>
      <c r="S19" s="51"/>
      <c r="T19" s="94">
        <f t="shared" si="0"/>
        <v>0</v>
      </c>
    </row>
    <row r="20" spans="2:21" x14ac:dyDescent="0.4">
      <c r="B20" s="192"/>
      <c r="C20" s="132"/>
      <c r="D20" s="155"/>
      <c r="E20" s="148"/>
      <c r="F20" s="132"/>
      <c r="G20" s="155"/>
      <c r="H20" s="148"/>
      <c r="I20" s="132"/>
      <c r="J20" s="91"/>
      <c r="K20" s="148"/>
      <c r="L20" s="94"/>
      <c r="M20" s="132"/>
      <c r="N20" s="155"/>
      <c r="O20" s="148"/>
      <c r="P20" s="94"/>
      <c r="Q20" s="12"/>
      <c r="R20" s="49"/>
      <c r="S20" s="51"/>
      <c r="T20" s="94">
        <f t="shared" si="0"/>
        <v>0</v>
      </c>
    </row>
    <row r="21" spans="2:21" x14ac:dyDescent="0.4">
      <c r="B21" s="192"/>
      <c r="C21" s="52"/>
      <c r="D21" s="49"/>
      <c r="E21" s="48"/>
      <c r="F21" s="52"/>
      <c r="G21" s="49"/>
      <c r="H21" s="48"/>
      <c r="I21" s="52"/>
      <c r="J21" s="47"/>
      <c r="K21" s="48"/>
      <c r="L21" s="94"/>
      <c r="M21" s="52"/>
      <c r="N21" s="49"/>
      <c r="O21" s="48"/>
      <c r="P21" s="94"/>
      <c r="Q21" s="52"/>
      <c r="R21" s="49"/>
      <c r="S21" s="49">
        <f>R14+R15+R16+R17+R18+R19+R20</f>
        <v>97</v>
      </c>
      <c r="T21" s="94">
        <f t="shared" si="0"/>
        <v>0</v>
      </c>
    </row>
    <row r="22" spans="2:21" x14ac:dyDescent="0.4">
      <c r="B22" s="192" t="s">
        <v>28</v>
      </c>
      <c r="C22" s="190"/>
      <c r="D22" s="193"/>
      <c r="E22" s="158"/>
      <c r="F22" s="190"/>
      <c r="G22" s="193"/>
      <c r="H22" s="160"/>
      <c r="I22" s="190"/>
      <c r="J22" s="193"/>
      <c r="K22" s="160"/>
      <c r="L22" s="94"/>
      <c r="M22" s="190"/>
      <c r="N22" s="193"/>
      <c r="O22" s="169"/>
      <c r="P22" s="94"/>
      <c r="Q22" s="190" t="s">
        <v>418</v>
      </c>
      <c r="R22" s="193"/>
      <c r="S22" s="111"/>
      <c r="T22" s="94">
        <f t="shared" si="0"/>
        <v>0</v>
      </c>
    </row>
    <row r="23" spans="2:21" x14ac:dyDescent="0.4">
      <c r="B23" s="192"/>
      <c r="C23" s="10"/>
      <c r="D23" s="53"/>
      <c r="E23" s="37"/>
      <c r="F23" s="10"/>
      <c r="G23" s="53"/>
      <c r="H23" s="19"/>
      <c r="I23" s="10"/>
      <c r="J23" s="53"/>
      <c r="K23" s="18"/>
      <c r="L23" s="94"/>
      <c r="M23" s="10"/>
      <c r="N23" s="53"/>
      <c r="O23" s="13"/>
      <c r="P23" s="94"/>
      <c r="Q23" s="146" t="s">
        <v>62</v>
      </c>
      <c r="R23" s="53">
        <v>5</v>
      </c>
      <c r="S23" s="78">
        <f>R23/55</f>
        <v>9.0909090909090912E-2</v>
      </c>
      <c r="T23" s="94">
        <f t="shared" si="0"/>
        <v>5.9</v>
      </c>
    </row>
    <row r="24" spans="2:21" x14ac:dyDescent="0.4">
      <c r="B24" s="192"/>
      <c r="C24" s="12"/>
      <c r="D24" s="49"/>
      <c r="E24" s="37"/>
      <c r="F24" s="12"/>
      <c r="G24" s="49"/>
      <c r="H24" s="91"/>
      <c r="I24" s="132"/>
      <c r="J24" s="49"/>
      <c r="K24" s="91"/>
      <c r="L24" s="94"/>
      <c r="M24" s="12"/>
      <c r="N24" s="49"/>
      <c r="O24" s="14"/>
      <c r="P24" s="94"/>
      <c r="Q24" s="146" t="s">
        <v>63</v>
      </c>
      <c r="R24" s="49">
        <v>5</v>
      </c>
      <c r="S24" s="78">
        <v>0</v>
      </c>
      <c r="T24" s="94">
        <f t="shared" si="0"/>
        <v>5.9</v>
      </c>
    </row>
    <row r="25" spans="2:21" x14ac:dyDescent="0.4">
      <c r="B25" s="192"/>
      <c r="C25" s="12"/>
      <c r="D25" s="49"/>
      <c r="E25" s="19"/>
      <c r="F25" s="12"/>
      <c r="G25" s="49"/>
      <c r="H25" s="19"/>
      <c r="I25" s="12"/>
      <c r="J25" s="47"/>
      <c r="K25" s="19"/>
      <c r="L25" s="94"/>
      <c r="M25" s="12"/>
      <c r="N25" s="49"/>
      <c r="O25" s="19"/>
      <c r="P25" s="94"/>
      <c r="Q25" s="146" t="s">
        <v>419</v>
      </c>
      <c r="R25" s="49">
        <v>5</v>
      </c>
      <c r="S25" s="100">
        <f>R25/100</f>
        <v>0.05</v>
      </c>
      <c r="T25" s="94">
        <f t="shared" si="0"/>
        <v>5.9</v>
      </c>
      <c r="U25" s="5" t="s">
        <v>14</v>
      </c>
    </row>
    <row r="26" spans="2:21" x14ac:dyDescent="0.4">
      <c r="B26" s="192"/>
      <c r="C26" s="12"/>
      <c r="D26" s="49"/>
      <c r="E26" s="37"/>
      <c r="F26" s="12"/>
      <c r="G26" s="49"/>
      <c r="H26" s="19"/>
      <c r="I26" s="12"/>
      <c r="J26" s="47"/>
      <c r="K26" s="19"/>
      <c r="L26" s="94"/>
      <c r="M26" s="12"/>
      <c r="N26" s="49"/>
      <c r="O26" s="14"/>
      <c r="P26" s="94"/>
      <c r="Q26" s="146" t="s">
        <v>420</v>
      </c>
      <c r="R26" s="49">
        <v>70</v>
      </c>
      <c r="S26" s="123">
        <f>R26/100</f>
        <v>0.7</v>
      </c>
      <c r="T26" s="94">
        <f t="shared" si="0"/>
        <v>82.6</v>
      </c>
    </row>
    <row r="27" spans="2:21" ht="20.25" customHeight="1" x14ac:dyDescent="0.4">
      <c r="B27" s="192"/>
      <c r="C27" s="132"/>
      <c r="D27" s="49"/>
      <c r="E27" s="48"/>
      <c r="F27" s="132"/>
      <c r="G27" s="49"/>
      <c r="H27" s="91"/>
      <c r="I27" s="132"/>
      <c r="J27" s="49"/>
      <c r="K27" s="91"/>
      <c r="L27" s="94"/>
      <c r="M27" s="132"/>
      <c r="N27" s="49"/>
      <c r="O27" s="48"/>
      <c r="P27" s="94"/>
      <c r="Q27" s="146"/>
      <c r="R27" s="49"/>
      <c r="S27" s="49"/>
      <c r="T27" s="94">
        <f t="shared" si="0"/>
        <v>0</v>
      </c>
    </row>
    <row r="28" spans="2:21" x14ac:dyDescent="0.4">
      <c r="B28" s="192"/>
      <c r="C28" s="132"/>
      <c r="D28" s="155"/>
      <c r="E28" s="148"/>
      <c r="F28" s="132"/>
      <c r="G28" s="155"/>
      <c r="H28" s="155"/>
      <c r="I28" s="132"/>
      <c r="J28" s="155"/>
      <c r="K28" s="155"/>
      <c r="L28" s="94"/>
      <c r="M28" s="132"/>
      <c r="N28" s="155"/>
      <c r="O28" s="148"/>
      <c r="P28" s="94"/>
      <c r="Q28" s="132"/>
      <c r="R28" s="155"/>
      <c r="S28" s="51"/>
      <c r="T28" s="94">
        <f t="shared" si="0"/>
        <v>0</v>
      </c>
    </row>
    <row r="29" spans="2:21" x14ac:dyDescent="0.4">
      <c r="B29" s="192"/>
      <c r="C29" s="52"/>
      <c r="D29" s="49"/>
      <c r="E29" s="48"/>
      <c r="F29" s="52"/>
      <c r="G29" s="49"/>
      <c r="H29" s="49"/>
      <c r="I29" s="52"/>
      <c r="J29" s="49"/>
      <c r="K29" s="49"/>
      <c r="L29" s="94"/>
      <c r="M29" s="52"/>
      <c r="N29" s="49"/>
      <c r="O29" s="48"/>
      <c r="P29" s="94"/>
      <c r="Q29" s="52"/>
      <c r="R29" s="49"/>
      <c r="S29" s="49"/>
      <c r="T29" s="94">
        <f t="shared" si="0"/>
        <v>0</v>
      </c>
    </row>
    <row r="30" spans="2:21" x14ac:dyDescent="0.4">
      <c r="B30" s="192"/>
      <c r="C30" s="52"/>
      <c r="D30" s="49"/>
      <c r="E30" s="48"/>
      <c r="F30" s="52"/>
      <c r="G30" s="49"/>
      <c r="H30" s="49"/>
      <c r="I30" s="70"/>
      <c r="J30" s="72"/>
      <c r="K30" s="49"/>
      <c r="L30" s="94"/>
      <c r="M30" s="52"/>
      <c r="N30" s="49"/>
      <c r="O30" s="48"/>
      <c r="P30" s="94"/>
      <c r="Q30" s="52"/>
      <c r="R30" s="49"/>
      <c r="S30" s="49"/>
      <c r="T30" s="94">
        <f t="shared" si="0"/>
        <v>0</v>
      </c>
    </row>
    <row r="31" spans="2:21" ht="24" customHeight="1" x14ac:dyDescent="0.4">
      <c r="B31" s="192" t="s">
        <v>191</v>
      </c>
      <c r="C31" s="190"/>
      <c r="D31" s="191"/>
      <c r="E31" s="165"/>
      <c r="F31" s="190"/>
      <c r="G31" s="191"/>
      <c r="H31" s="165"/>
      <c r="I31" s="190"/>
      <c r="J31" s="191"/>
      <c r="K31" s="165"/>
      <c r="L31" s="94"/>
      <c r="M31" s="190"/>
      <c r="N31" s="191"/>
      <c r="O31" s="165"/>
      <c r="P31" s="94"/>
      <c r="Q31" s="190" t="s">
        <v>52</v>
      </c>
      <c r="R31" s="198"/>
      <c r="S31" s="124"/>
      <c r="T31" s="94">
        <f t="shared" si="0"/>
        <v>0</v>
      </c>
    </row>
    <row r="32" spans="2:21" x14ac:dyDescent="0.4">
      <c r="B32" s="192"/>
      <c r="C32" s="16"/>
      <c r="D32" s="6"/>
      <c r="E32" s="54"/>
      <c r="F32" s="16"/>
      <c r="G32" s="6"/>
      <c r="H32" s="54"/>
      <c r="I32" s="16"/>
      <c r="J32" s="6"/>
      <c r="K32" s="54"/>
      <c r="L32" s="94"/>
      <c r="M32" s="16"/>
      <c r="N32" s="6"/>
      <c r="O32" s="54"/>
      <c r="P32" s="94"/>
      <c r="Q32" s="16" t="s">
        <v>53</v>
      </c>
      <c r="R32" s="8">
        <v>100</v>
      </c>
      <c r="S32" s="100">
        <f>R32/100</f>
        <v>1</v>
      </c>
      <c r="T32" s="94">
        <f t="shared" si="0"/>
        <v>118</v>
      </c>
    </row>
    <row r="33" spans="2:20" x14ac:dyDescent="0.4">
      <c r="B33" s="192"/>
      <c r="C33" s="17"/>
      <c r="D33" s="7"/>
      <c r="E33" s="14"/>
      <c r="F33" s="17"/>
      <c r="G33" s="7"/>
      <c r="H33" s="14"/>
      <c r="I33" s="17"/>
      <c r="J33" s="7"/>
      <c r="K33" s="14"/>
      <c r="L33" s="94"/>
      <c r="M33" s="17"/>
      <c r="N33" s="7"/>
      <c r="O33" s="14"/>
      <c r="P33" s="94"/>
      <c r="Q33" s="17" t="s">
        <v>54</v>
      </c>
      <c r="R33" s="9">
        <v>0.5</v>
      </c>
      <c r="S33" s="123">
        <f>R33/100</f>
        <v>5.0000000000000001E-3</v>
      </c>
      <c r="T33" s="94">
        <f t="shared" si="0"/>
        <v>0.59</v>
      </c>
    </row>
    <row r="34" spans="2:20" x14ac:dyDescent="0.4">
      <c r="B34" s="192"/>
      <c r="C34" s="17"/>
      <c r="D34" s="7"/>
      <c r="E34" s="14"/>
      <c r="F34" s="17"/>
      <c r="G34" s="7"/>
      <c r="H34" s="14"/>
      <c r="I34" s="17"/>
      <c r="J34" s="7"/>
      <c r="K34" s="14"/>
      <c r="L34" s="94"/>
      <c r="M34" s="17"/>
      <c r="N34" s="7"/>
      <c r="O34" s="14"/>
      <c r="P34" s="94"/>
      <c r="Q34" s="17" t="s">
        <v>55</v>
      </c>
      <c r="R34" s="9">
        <v>0.5</v>
      </c>
      <c r="S34" s="123">
        <f t="shared" ref="S34" si="1">R34/100</f>
        <v>5.0000000000000001E-3</v>
      </c>
      <c r="T34" s="94">
        <f t="shared" si="0"/>
        <v>0.59</v>
      </c>
    </row>
    <row r="35" spans="2:20" x14ac:dyDescent="0.4">
      <c r="B35" s="192"/>
      <c r="C35" s="17"/>
      <c r="D35" s="9"/>
      <c r="E35" s="15"/>
      <c r="F35" s="17"/>
      <c r="G35" s="9"/>
      <c r="H35" s="15"/>
      <c r="I35" s="17"/>
      <c r="J35" s="7"/>
      <c r="K35" s="15"/>
      <c r="L35" s="94"/>
      <c r="M35" s="17"/>
      <c r="N35" s="9"/>
      <c r="O35" s="15"/>
      <c r="P35" s="94"/>
      <c r="Q35" s="17"/>
      <c r="R35" s="9"/>
      <c r="S35" s="9"/>
      <c r="T35" s="94">
        <f t="shared" si="0"/>
        <v>0</v>
      </c>
    </row>
    <row r="36" spans="2:20" ht="24" customHeight="1" x14ac:dyDescent="0.4">
      <c r="B36" s="192"/>
      <c r="C36" s="17"/>
      <c r="D36" s="9"/>
      <c r="E36" s="55"/>
      <c r="F36" s="17"/>
      <c r="G36" s="9"/>
      <c r="H36" s="55"/>
      <c r="I36" s="17"/>
      <c r="J36" s="7"/>
      <c r="K36" s="55"/>
      <c r="L36" s="94"/>
      <c r="M36" s="17"/>
      <c r="N36" s="9"/>
      <c r="O36" s="55"/>
      <c r="P36" s="94"/>
      <c r="Q36" s="79"/>
      <c r="R36" s="125"/>
      <c r="S36" s="125"/>
      <c r="T36" s="94">
        <f t="shared" si="0"/>
        <v>0</v>
      </c>
    </row>
    <row r="37" spans="2:20" x14ac:dyDescent="0.4">
      <c r="B37" s="192" t="s">
        <v>2</v>
      </c>
      <c r="C37" s="190"/>
      <c r="D37" s="193"/>
      <c r="E37" s="160"/>
      <c r="F37" s="190"/>
      <c r="G37" s="193"/>
      <c r="H37" s="160"/>
      <c r="I37" s="190"/>
      <c r="J37" s="193"/>
      <c r="K37" s="160"/>
      <c r="L37" s="94"/>
      <c r="M37" s="190"/>
      <c r="N37" s="193"/>
      <c r="O37" s="158"/>
      <c r="P37" s="94"/>
      <c r="Q37" s="190" t="s">
        <v>402</v>
      </c>
      <c r="R37" s="193"/>
      <c r="S37" s="88"/>
      <c r="T37" s="94">
        <f t="shared" si="0"/>
        <v>0</v>
      </c>
    </row>
    <row r="38" spans="2:20" x14ac:dyDescent="0.4">
      <c r="B38" s="192"/>
      <c r="C38" s="10"/>
      <c r="D38" s="45"/>
      <c r="E38" s="19"/>
      <c r="F38" s="10"/>
      <c r="G38" s="45"/>
      <c r="H38" s="19"/>
      <c r="I38" s="10"/>
      <c r="J38" s="45"/>
      <c r="K38" s="19"/>
      <c r="L38" s="94"/>
      <c r="M38" s="10"/>
      <c r="N38" s="45"/>
      <c r="O38" s="19"/>
      <c r="P38" s="94"/>
      <c r="Q38" s="10" t="s">
        <v>403</v>
      </c>
      <c r="R38" s="53">
        <v>10</v>
      </c>
      <c r="S38" s="123">
        <f t="shared" ref="S38" si="2">R38/100</f>
        <v>0.1</v>
      </c>
      <c r="T38" s="94">
        <f t="shared" si="0"/>
        <v>11.8</v>
      </c>
    </row>
    <row r="39" spans="2:20" x14ac:dyDescent="0.4">
      <c r="B39" s="192"/>
      <c r="C39" s="12"/>
      <c r="D39" s="47"/>
      <c r="E39" s="19"/>
      <c r="F39" s="12"/>
      <c r="G39" s="47"/>
      <c r="H39" s="19"/>
      <c r="I39" s="12"/>
      <c r="J39" s="47"/>
      <c r="K39" s="54"/>
      <c r="L39" s="94"/>
      <c r="M39" s="12"/>
      <c r="N39" s="47"/>
      <c r="O39" s="19"/>
      <c r="P39" s="94"/>
      <c r="Q39" s="12" t="s">
        <v>404</v>
      </c>
      <c r="R39" s="49">
        <v>5</v>
      </c>
      <c r="S39" s="78"/>
      <c r="T39" s="94">
        <f t="shared" si="0"/>
        <v>5.9</v>
      </c>
    </row>
    <row r="40" spans="2:20" x14ac:dyDescent="0.4">
      <c r="B40" s="192"/>
      <c r="C40" s="12"/>
      <c r="D40" s="47"/>
      <c r="E40" s="19"/>
      <c r="F40" s="12"/>
      <c r="G40" s="47"/>
      <c r="H40" s="19"/>
      <c r="I40" s="12"/>
      <c r="J40" s="47"/>
      <c r="K40" s="54"/>
      <c r="L40" s="94"/>
      <c r="M40" s="12"/>
      <c r="N40" s="47"/>
      <c r="O40" s="19"/>
      <c r="P40" s="94"/>
      <c r="Q40" s="12" t="s">
        <v>405</v>
      </c>
      <c r="R40" s="49">
        <v>1</v>
      </c>
      <c r="S40" s="78"/>
      <c r="T40" s="94">
        <f t="shared" si="0"/>
        <v>1.18</v>
      </c>
    </row>
    <row r="41" spans="2:20" x14ac:dyDescent="0.4">
      <c r="B41" s="192"/>
      <c r="C41" s="12"/>
      <c r="D41" s="47"/>
      <c r="E41" s="19"/>
      <c r="F41" s="12"/>
      <c r="G41" s="47"/>
      <c r="H41" s="19"/>
      <c r="I41" s="12"/>
      <c r="J41" s="47"/>
      <c r="K41" s="54"/>
      <c r="L41" s="94"/>
      <c r="M41" s="12"/>
      <c r="N41" s="47"/>
      <c r="O41" s="14"/>
      <c r="P41" s="94"/>
      <c r="Q41" s="12"/>
      <c r="R41" s="49"/>
      <c r="S41" s="78"/>
      <c r="T41" s="94">
        <f t="shared" si="0"/>
        <v>0</v>
      </c>
    </row>
    <row r="42" spans="2:20" ht="20.25" customHeight="1" x14ac:dyDescent="0.4">
      <c r="B42" s="192"/>
      <c r="C42" s="12"/>
      <c r="D42" s="47"/>
      <c r="E42" s="19"/>
      <c r="F42" s="12"/>
      <c r="G42" s="47"/>
      <c r="H42" s="19"/>
      <c r="I42" s="12"/>
      <c r="J42" s="47"/>
      <c r="K42" s="19"/>
      <c r="L42" s="94"/>
      <c r="M42" s="12"/>
      <c r="N42" s="47"/>
      <c r="O42" s="14"/>
      <c r="P42" s="94"/>
      <c r="Q42" s="12"/>
      <c r="R42" s="49"/>
      <c r="S42" s="78"/>
      <c r="T42" s="94">
        <f t="shared" si="0"/>
        <v>0</v>
      </c>
    </row>
    <row r="43" spans="2:20" x14ac:dyDescent="0.4">
      <c r="B43" s="192"/>
      <c r="C43" s="12"/>
      <c r="D43" s="47"/>
      <c r="E43" s="148"/>
      <c r="F43" s="12"/>
      <c r="G43" s="47"/>
      <c r="H43" s="148"/>
      <c r="I43" s="132"/>
      <c r="J43" s="156"/>
      <c r="K43" s="148"/>
      <c r="L43" s="94"/>
      <c r="M43" s="132"/>
      <c r="N43" s="47"/>
      <c r="O43" s="14"/>
      <c r="P43" s="94"/>
      <c r="Q43" s="12"/>
      <c r="R43" s="49"/>
      <c r="S43" s="51"/>
      <c r="T43" s="94">
        <f t="shared" si="0"/>
        <v>0</v>
      </c>
    </row>
    <row r="44" spans="2:20" x14ac:dyDescent="0.4">
      <c r="B44" s="192"/>
      <c r="C44" s="17"/>
      <c r="D44" s="43"/>
      <c r="E44" s="48"/>
      <c r="F44" s="17"/>
      <c r="G44" s="43"/>
      <c r="H44" s="48"/>
      <c r="I44" s="17"/>
      <c r="J44" s="43"/>
      <c r="K44" s="48"/>
      <c r="L44" s="94"/>
      <c r="M44" s="17"/>
      <c r="N44" s="43"/>
      <c r="O44" s="48"/>
      <c r="P44" s="94"/>
      <c r="Q44" s="17"/>
      <c r="R44" s="44"/>
      <c r="S44" s="49">
        <f>R44+R38+R39+R40+R41+R42+R43</f>
        <v>16</v>
      </c>
      <c r="T44" s="94">
        <f t="shared" si="0"/>
        <v>0</v>
      </c>
    </row>
    <row r="45" spans="2:20" ht="24" customHeight="1" x14ac:dyDescent="0.4">
      <c r="B45" s="157" t="s">
        <v>406</v>
      </c>
      <c r="C45" s="196"/>
      <c r="D45" s="197"/>
      <c r="E45" s="56"/>
      <c r="F45" s="196"/>
      <c r="G45" s="197"/>
      <c r="H45" s="56"/>
      <c r="I45" s="196"/>
      <c r="J45" s="197"/>
      <c r="K45" s="56"/>
      <c r="L45" s="95"/>
      <c r="M45" s="196"/>
      <c r="N45" s="197"/>
      <c r="O45" s="56"/>
      <c r="P45" s="95"/>
      <c r="Q45" s="196"/>
      <c r="R45" s="197"/>
      <c r="S45" s="56"/>
      <c r="T45" s="95"/>
    </row>
    <row r="46" spans="2:20" ht="21.75" customHeight="1" x14ac:dyDescent="0.4">
      <c r="B46" s="200"/>
      <c r="C46" s="135" t="s">
        <v>188</v>
      </c>
      <c r="D46" s="42">
        <f t="shared" ref="D46:D50" si="3">E46</f>
        <v>0</v>
      </c>
      <c r="E46" s="136">
        <f>E5+E38</f>
        <v>0</v>
      </c>
      <c r="F46" s="135" t="s">
        <v>189</v>
      </c>
      <c r="G46" s="42">
        <f>H46</f>
        <v>0</v>
      </c>
      <c r="H46" s="136">
        <f>H5</f>
        <v>0</v>
      </c>
      <c r="I46" s="135" t="s">
        <v>189</v>
      </c>
      <c r="J46" s="42">
        <v>0</v>
      </c>
      <c r="K46" s="136">
        <f>K5+K23</f>
        <v>0</v>
      </c>
      <c r="L46" s="137"/>
      <c r="M46" s="135" t="s">
        <v>189</v>
      </c>
      <c r="N46" s="126">
        <v>0</v>
      </c>
      <c r="O46" s="136">
        <f>O5+O6+O23</f>
        <v>0</v>
      </c>
      <c r="P46" s="137"/>
      <c r="Q46" s="135" t="s">
        <v>189</v>
      </c>
      <c r="R46" s="58">
        <v>4</v>
      </c>
      <c r="S46" s="58">
        <f>S5+S6</f>
        <v>4</v>
      </c>
      <c r="T46" s="96"/>
    </row>
    <row r="47" spans="2:20" x14ac:dyDescent="0.4">
      <c r="B47" s="201"/>
      <c r="C47" s="59" t="s">
        <v>9</v>
      </c>
      <c r="D47" s="42">
        <f t="shared" si="3"/>
        <v>0</v>
      </c>
      <c r="E47" s="136">
        <v>0</v>
      </c>
      <c r="F47" s="59" t="s">
        <v>9</v>
      </c>
      <c r="G47" s="42">
        <f t="shared" ref="G47:G50" si="4">H47</f>
        <v>0</v>
      </c>
      <c r="H47" s="136"/>
      <c r="I47" s="59" t="s">
        <v>9</v>
      </c>
      <c r="J47" s="42">
        <v>0</v>
      </c>
      <c r="K47" s="136"/>
      <c r="L47" s="137"/>
      <c r="M47" s="59" t="s">
        <v>9</v>
      </c>
      <c r="N47" s="126">
        <v>0</v>
      </c>
      <c r="O47" s="136"/>
      <c r="P47" s="137"/>
      <c r="Q47" s="59" t="s">
        <v>9</v>
      </c>
      <c r="R47" s="58">
        <v>0</v>
      </c>
      <c r="S47" s="58"/>
      <c r="T47" s="96"/>
    </row>
    <row r="48" spans="2:20" x14ac:dyDescent="0.4">
      <c r="B48" s="201"/>
      <c r="C48" s="59" t="s">
        <v>3</v>
      </c>
      <c r="D48" s="42">
        <f t="shared" si="3"/>
        <v>0</v>
      </c>
      <c r="E48" s="136">
        <f>E14+E13+E12+E26+E28+E40</f>
        <v>0</v>
      </c>
      <c r="F48" s="59" t="s">
        <v>3</v>
      </c>
      <c r="G48" s="42">
        <f t="shared" si="4"/>
        <v>0</v>
      </c>
      <c r="H48" s="136">
        <f>H39+H24+H27+H14+H38+H43</f>
        <v>0</v>
      </c>
      <c r="I48" s="59" t="s">
        <v>3</v>
      </c>
      <c r="J48" s="42">
        <v>0</v>
      </c>
      <c r="K48" s="136">
        <f>K37+K9+K27+K14+K38+K43</f>
        <v>0</v>
      </c>
      <c r="L48" s="137"/>
      <c r="M48" s="59" t="s">
        <v>3</v>
      </c>
      <c r="N48" s="126">
        <v>0</v>
      </c>
      <c r="O48" s="136">
        <f>O38+O25+O14+O39+O40</f>
        <v>0</v>
      </c>
      <c r="P48" s="137"/>
      <c r="Q48" s="59" t="s">
        <v>3</v>
      </c>
      <c r="R48" s="58">
        <f>S48</f>
        <v>1.5909090909090908</v>
      </c>
      <c r="S48" s="58">
        <f>S14+S23+S24</f>
        <v>1.5909090909090908</v>
      </c>
      <c r="T48" s="96"/>
    </row>
    <row r="49" spans="2:20" x14ac:dyDescent="0.4">
      <c r="B49" s="201"/>
      <c r="C49" s="59" t="s">
        <v>4</v>
      </c>
      <c r="D49" s="42">
        <f t="shared" si="3"/>
        <v>0</v>
      </c>
      <c r="E49" s="136">
        <f>E41+E39+E38+E34+E33+E32+E27+E24+E16+E15+E25</f>
        <v>0</v>
      </c>
      <c r="F49" s="59" t="s">
        <v>4</v>
      </c>
      <c r="G49" s="42">
        <f t="shared" si="4"/>
        <v>0</v>
      </c>
      <c r="H49" s="136">
        <f>H42+H41+H40+H34+H33+H32+H23+H25+H26</f>
        <v>0</v>
      </c>
      <c r="I49" s="59" t="s">
        <v>4</v>
      </c>
      <c r="J49" s="42">
        <v>0</v>
      </c>
      <c r="K49" s="136">
        <f>K39+K41+K40+K34+K33+K32+K22+K25+K26+K6+K7+K8+K10</f>
        <v>0</v>
      </c>
      <c r="L49" s="137"/>
      <c r="M49" s="59" t="s">
        <v>4</v>
      </c>
      <c r="N49" s="126">
        <v>0</v>
      </c>
      <c r="O49" s="136">
        <f>O41+O42+O43+O34+O33+O32+O26+O15+O16+O17+O24</f>
        <v>0</v>
      </c>
      <c r="P49" s="137"/>
      <c r="Q49" s="59" t="s">
        <v>4</v>
      </c>
      <c r="R49" s="58">
        <f>S49</f>
        <v>1.8709090909090909</v>
      </c>
      <c r="S49" s="58">
        <f>S42+S16+S40+S17+S34+S33+S32+S26+S24+S23</f>
        <v>1.8709090909090909</v>
      </c>
      <c r="T49" s="96"/>
    </row>
    <row r="50" spans="2:20" x14ac:dyDescent="0.4">
      <c r="B50" s="201"/>
      <c r="C50" s="59" t="s">
        <v>5</v>
      </c>
      <c r="D50" s="42">
        <f t="shared" si="3"/>
        <v>0</v>
      </c>
      <c r="E50" s="136"/>
      <c r="F50" s="59" t="s">
        <v>5</v>
      </c>
      <c r="G50" s="42">
        <f t="shared" si="4"/>
        <v>0</v>
      </c>
      <c r="H50" s="136"/>
      <c r="I50" s="59" t="s">
        <v>5</v>
      </c>
      <c r="J50" s="42">
        <v>0</v>
      </c>
      <c r="K50" s="136"/>
      <c r="L50" s="137"/>
      <c r="M50" s="59" t="s">
        <v>5</v>
      </c>
      <c r="N50" s="126">
        <v>0</v>
      </c>
      <c r="O50" s="136"/>
      <c r="P50" s="137"/>
      <c r="Q50" s="59" t="s">
        <v>5</v>
      </c>
      <c r="R50" s="58">
        <f>S50</f>
        <v>0</v>
      </c>
      <c r="S50" s="58"/>
      <c r="T50" s="96"/>
    </row>
    <row r="51" spans="2:20" ht="18.75" customHeight="1" x14ac:dyDescent="0.4">
      <c r="B51" s="201"/>
      <c r="C51" s="187" t="s">
        <v>6</v>
      </c>
      <c r="D51" s="194">
        <f>E51</f>
        <v>0</v>
      </c>
      <c r="E51" s="57">
        <v>0</v>
      </c>
      <c r="F51" s="187" t="s">
        <v>6</v>
      </c>
      <c r="G51" s="194">
        <f>H51</f>
        <v>0</v>
      </c>
      <c r="H51" s="194">
        <v>0</v>
      </c>
      <c r="I51" s="187" t="s">
        <v>6</v>
      </c>
      <c r="J51" s="194">
        <f>K51</f>
        <v>0</v>
      </c>
      <c r="K51" s="194">
        <f>L51</f>
        <v>0</v>
      </c>
      <c r="L51" s="96"/>
      <c r="M51" s="187" t="s">
        <v>6</v>
      </c>
      <c r="N51" s="194">
        <f>O51</f>
        <v>0</v>
      </c>
      <c r="O51" s="194">
        <f>P51</f>
        <v>0</v>
      </c>
      <c r="P51" s="96"/>
      <c r="Q51" s="187" t="s">
        <v>6</v>
      </c>
      <c r="R51" s="194">
        <f>S51</f>
        <v>2.5</v>
      </c>
      <c r="S51" s="58">
        <v>2.5</v>
      </c>
      <c r="T51" s="96"/>
    </row>
    <row r="52" spans="2:20" x14ac:dyDescent="0.4">
      <c r="B52" s="201"/>
      <c r="C52" s="187"/>
      <c r="D52" s="194"/>
      <c r="E52" s="57">
        <v>0</v>
      </c>
      <c r="F52" s="187"/>
      <c r="G52" s="194"/>
      <c r="H52" s="195"/>
      <c r="I52" s="187"/>
      <c r="J52" s="194"/>
      <c r="K52" s="194"/>
      <c r="L52" s="96"/>
      <c r="M52" s="187"/>
      <c r="N52" s="194"/>
      <c r="O52" s="194"/>
      <c r="P52" s="96"/>
      <c r="Q52" s="187"/>
      <c r="R52" s="194"/>
      <c r="S52" s="58">
        <v>0</v>
      </c>
      <c r="T52" s="96"/>
    </row>
    <row r="53" spans="2:20" x14ac:dyDescent="0.4">
      <c r="B53" s="202"/>
      <c r="C53" s="60" t="s">
        <v>7</v>
      </c>
      <c r="D53" s="61">
        <f>D46*70+D47*120+D48*75+D49*25+D50*60+D51*45</f>
        <v>0</v>
      </c>
      <c r="E53" s="62"/>
      <c r="F53" s="60" t="s">
        <v>7</v>
      </c>
      <c r="G53" s="61">
        <f>G46*70+G47*120+G48*75+G49*25+G50*60+G51*45</f>
        <v>0</v>
      </c>
      <c r="H53" s="62"/>
      <c r="I53" s="60" t="s">
        <v>7</v>
      </c>
      <c r="J53" s="61">
        <f>J46*70+J47*120+J48*75+J49*25+J50*60+J51*45</f>
        <v>0</v>
      </c>
      <c r="K53" s="62"/>
      <c r="L53" s="97"/>
      <c r="M53" s="60" t="s">
        <v>7</v>
      </c>
      <c r="N53" s="61">
        <f>N46*70+N47*120+N48*75+N49*25+N50*60+N51*45</f>
        <v>0</v>
      </c>
      <c r="O53" s="62"/>
      <c r="P53" s="97"/>
      <c r="Q53" s="60" t="s">
        <v>7</v>
      </c>
      <c r="R53" s="63">
        <f>R46*70+R47*120+R48*75+R49*25+R50*60+R51*45</f>
        <v>558.59090909090901</v>
      </c>
      <c r="S53" s="63"/>
      <c r="T53" s="97"/>
    </row>
    <row r="54" spans="2:20" x14ac:dyDescent="0.4">
      <c r="B54" s="64"/>
    </row>
    <row r="55" spans="2:20" x14ac:dyDescent="0.4">
      <c r="B55" s="64"/>
    </row>
    <row r="56" spans="2:20" x14ac:dyDescent="0.4">
      <c r="B56" s="64"/>
    </row>
  </sheetData>
  <mergeCells count="56">
    <mergeCell ref="B2:G2"/>
    <mergeCell ref="D51:D52"/>
    <mergeCell ref="G51:G52"/>
    <mergeCell ref="J51:J52"/>
    <mergeCell ref="N51:N52"/>
    <mergeCell ref="B46:B53"/>
    <mergeCell ref="B37:B44"/>
    <mergeCell ref="C37:D37"/>
    <mergeCell ref="F37:G37"/>
    <mergeCell ref="C45:D45"/>
    <mergeCell ref="F45:G45"/>
    <mergeCell ref="B31:B36"/>
    <mergeCell ref="B22:B30"/>
    <mergeCell ref="C22:D22"/>
    <mergeCell ref="F22:G22"/>
    <mergeCell ref="I22:J22"/>
    <mergeCell ref="R51:R52"/>
    <mergeCell ref="O51:O52"/>
    <mergeCell ref="K51:K52"/>
    <mergeCell ref="H51:H52"/>
    <mergeCell ref="I31:J31"/>
    <mergeCell ref="M31:N31"/>
    <mergeCell ref="M45:N45"/>
    <mergeCell ref="Q45:R45"/>
    <mergeCell ref="I37:J37"/>
    <mergeCell ref="I45:J45"/>
    <mergeCell ref="M37:N37"/>
    <mergeCell ref="Q37:R37"/>
    <mergeCell ref="Q31:R31"/>
    <mergeCell ref="B13:B21"/>
    <mergeCell ref="C13:D13"/>
    <mergeCell ref="F13:G13"/>
    <mergeCell ref="I13:J13"/>
    <mergeCell ref="M13:N13"/>
    <mergeCell ref="I4:J4"/>
    <mergeCell ref="M4:N4"/>
    <mergeCell ref="Q4:R4"/>
    <mergeCell ref="Q22:R22"/>
    <mergeCell ref="Q13:R13"/>
    <mergeCell ref="M22:N22"/>
    <mergeCell ref="B1:R1"/>
    <mergeCell ref="Q51:Q52"/>
    <mergeCell ref="C51:C52"/>
    <mergeCell ref="F51:F52"/>
    <mergeCell ref="I51:I52"/>
    <mergeCell ref="M51:M52"/>
    <mergeCell ref="C3:D3"/>
    <mergeCell ref="F3:G3"/>
    <mergeCell ref="I3:J3"/>
    <mergeCell ref="M3:N3"/>
    <mergeCell ref="C31:D31"/>
    <mergeCell ref="F31:G31"/>
    <mergeCell ref="Q3:R3"/>
    <mergeCell ref="B4:B12"/>
    <mergeCell ref="C4:D4"/>
    <mergeCell ref="F4:G4"/>
  </mergeCells>
  <phoneticPr fontId="2" type="noConversion"/>
  <printOptions horizontalCentered="1" verticalCentered="1"/>
  <pageMargins left="0" right="0" top="0" bottom="0" header="0.31496062992125984" footer="0.31496062992125984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B1:V56"/>
  <sheetViews>
    <sheetView view="pageBreakPreview" zoomScale="110" zoomScaleNormal="85" zoomScaleSheetLayoutView="110" workbookViewId="0">
      <selection activeCell="Z11" sqref="Z11"/>
    </sheetView>
  </sheetViews>
  <sheetFormatPr defaultColWidth="9" defaultRowHeight="19.8" x14ac:dyDescent="0.4"/>
  <cols>
    <col min="1" max="1" width="0.77734375" style="5" customWidth="1"/>
    <col min="2" max="2" width="9.109375" style="67" customWidth="1"/>
    <col min="3" max="3" width="9.109375" style="5" customWidth="1"/>
    <col min="4" max="4" width="9.109375" style="65" customWidth="1"/>
    <col min="5" max="5" width="9.109375" style="65" hidden="1" customWidth="1"/>
    <col min="6" max="6" width="9.109375" style="98" hidden="1" customWidth="1"/>
    <col min="7" max="7" width="9.109375" style="5" customWidth="1"/>
    <col min="8" max="8" width="9.109375" style="65" customWidth="1"/>
    <col min="9" max="9" width="9.109375" style="65" hidden="1" customWidth="1"/>
    <col min="10" max="10" width="9.109375" style="98" hidden="1" customWidth="1"/>
    <col min="11" max="11" width="9.109375" style="5" customWidth="1"/>
    <col min="12" max="12" width="9.109375" style="65" customWidth="1"/>
    <col min="13" max="13" width="9.109375" style="65" hidden="1" customWidth="1"/>
    <col min="14" max="14" width="9.109375" style="98" hidden="1" customWidth="1"/>
    <col min="15" max="15" width="9.109375" style="5" customWidth="1"/>
    <col min="16" max="16" width="9.109375" style="66" customWidth="1"/>
    <col min="17" max="17" width="9.109375" style="5" hidden="1" customWidth="1"/>
    <col min="18" max="18" width="9.109375" style="98" hidden="1" customWidth="1"/>
    <col min="19" max="19" width="9.109375" style="5" customWidth="1"/>
    <col min="20" max="20" width="9.109375" style="66" customWidth="1"/>
    <col min="21" max="21" width="9.21875" style="5" hidden="1" customWidth="1"/>
    <col min="22" max="22" width="9.21875" style="98" hidden="1" customWidth="1"/>
    <col min="23" max="16384" width="9" style="5"/>
  </cols>
  <sheetData>
    <row r="1" spans="2:22" s="3" customFormat="1" x14ac:dyDescent="0.4">
      <c r="B1" s="185" t="s">
        <v>410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207"/>
      <c r="R1" s="207"/>
      <c r="S1" s="207"/>
      <c r="T1" s="207"/>
      <c r="U1" s="40"/>
      <c r="V1" s="40"/>
    </row>
    <row r="2" spans="2:22" s="3" customFormat="1" ht="18.75" customHeight="1" x14ac:dyDescent="0.4">
      <c r="B2" s="208" t="s">
        <v>0</v>
      </c>
      <c r="C2" s="209"/>
      <c r="D2" s="209"/>
      <c r="E2" s="209"/>
      <c r="F2" s="209"/>
      <c r="G2" s="209"/>
      <c r="H2" s="209"/>
      <c r="I2" s="42"/>
      <c r="J2" s="142"/>
      <c r="K2" s="42"/>
      <c r="L2" s="42"/>
      <c r="M2" s="42"/>
      <c r="N2" s="142"/>
      <c r="O2" s="39"/>
      <c r="P2" s="42"/>
      <c r="Q2" s="42"/>
      <c r="R2" s="142"/>
      <c r="S2" s="39"/>
      <c r="T2" s="42"/>
      <c r="U2" s="4"/>
      <c r="V2" s="92"/>
    </row>
    <row r="3" spans="2:22" ht="21" customHeight="1" x14ac:dyDescent="0.4">
      <c r="B3" s="143" t="s">
        <v>1</v>
      </c>
      <c r="C3" s="188">
        <v>43073</v>
      </c>
      <c r="D3" s="189"/>
      <c r="E3" s="144"/>
      <c r="F3" s="145"/>
      <c r="G3" s="188">
        <v>43074</v>
      </c>
      <c r="H3" s="189"/>
      <c r="I3" s="144"/>
      <c r="J3" s="145"/>
      <c r="K3" s="188">
        <v>43075</v>
      </c>
      <c r="L3" s="189"/>
      <c r="M3" s="144"/>
      <c r="N3" s="145"/>
      <c r="O3" s="188">
        <v>43076</v>
      </c>
      <c r="P3" s="189"/>
      <c r="Q3" s="144"/>
      <c r="R3" s="145"/>
      <c r="S3" s="188">
        <v>43077</v>
      </c>
      <c r="T3" s="189"/>
      <c r="U3" s="75"/>
      <c r="V3" s="93"/>
    </row>
    <row r="4" spans="2:22" ht="19.5" customHeight="1" x14ac:dyDescent="0.4">
      <c r="B4" s="192" t="s">
        <v>24</v>
      </c>
      <c r="C4" s="190" t="s">
        <v>261</v>
      </c>
      <c r="D4" s="193"/>
      <c r="E4" s="158"/>
      <c r="F4" s="159"/>
      <c r="G4" s="190" t="s">
        <v>12</v>
      </c>
      <c r="H4" s="193"/>
      <c r="I4" s="158"/>
      <c r="J4" s="159"/>
      <c r="K4" s="190" t="s">
        <v>415</v>
      </c>
      <c r="L4" s="193"/>
      <c r="M4" s="158"/>
      <c r="N4" s="159"/>
      <c r="O4" s="190" t="s">
        <v>261</v>
      </c>
      <c r="P4" s="193"/>
      <c r="Q4" s="158"/>
      <c r="R4" s="159"/>
      <c r="S4" s="190" t="s">
        <v>106</v>
      </c>
      <c r="T4" s="193"/>
      <c r="U4" s="76"/>
      <c r="V4" s="87"/>
    </row>
    <row r="5" spans="2:22" ht="19.5" customHeight="1" x14ac:dyDescent="0.4">
      <c r="B5" s="192"/>
      <c r="C5" s="20" t="s">
        <v>190</v>
      </c>
      <c r="D5" s="73">
        <v>80</v>
      </c>
      <c r="E5" s="71">
        <f>D5/20</f>
        <v>4</v>
      </c>
      <c r="F5" s="94">
        <f>D5*1950/1000</f>
        <v>156</v>
      </c>
      <c r="G5" s="20" t="s">
        <v>190</v>
      </c>
      <c r="H5" s="73">
        <v>70</v>
      </c>
      <c r="I5" s="71">
        <f>H5/20</f>
        <v>3.5</v>
      </c>
      <c r="J5" s="94">
        <f>H5*1950/1000</f>
        <v>136.5</v>
      </c>
      <c r="K5" s="38" t="s">
        <v>85</v>
      </c>
      <c r="L5" s="73">
        <v>80</v>
      </c>
      <c r="M5" s="71">
        <f>L5/20</f>
        <v>4</v>
      </c>
      <c r="N5" s="94">
        <f>L5*1950/1000/0.6</f>
        <v>260</v>
      </c>
      <c r="O5" s="20" t="s">
        <v>190</v>
      </c>
      <c r="P5" s="73">
        <v>80</v>
      </c>
      <c r="Q5" s="71">
        <f>P5/20</f>
        <v>4</v>
      </c>
      <c r="R5" s="94">
        <f>P5*1950/1000</f>
        <v>156</v>
      </c>
      <c r="S5" s="20" t="s">
        <v>190</v>
      </c>
      <c r="T5" s="73">
        <v>70</v>
      </c>
      <c r="U5" s="71">
        <f>T5/20</f>
        <v>3.5</v>
      </c>
      <c r="V5" s="94">
        <f>T5*1950/1000</f>
        <v>136.5</v>
      </c>
    </row>
    <row r="6" spans="2:22" ht="19.5" customHeight="1" x14ac:dyDescent="0.4">
      <c r="B6" s="192"/>
      <c r="C6" s="20"/>
      <c r="D6" s="49"/>
      <c r="E6" s="77"/>
      <c r="F6" s="94">
        <f t="shared" ref="F6:F44" si="0">D6*1950/1000</f>
        <v>0</v>
      </c>
      <c r="G6" s="20" t="s">
        <v>368</v>
      </c>
      <c r="H6" s="49">
        <v>10</v>
      </c>
      <c r="I6" s="71">
        <f>H6/20</f>
        <v>0.5</v>
      </c>
      <c r="J6" s="94">
        <f t="shared" ref="J6:J44" si="1">H6*1950/1000</f>
        <v>19.5</v>
      </c>
      <c r="K6" s="12" t="s">
        <v>73</v>
      </c>
      <c r="L6" s="49">
        <v>5</v>
      </c>
      <c r="M6" s="14">
        <f t="shared" ref="M6:M9" si="2">L6/100</f>
        <v>0.05</v>
      </c>
      <c r="N6" s="94">
        <f t="shared" ref="N6:N42" si="3">L6*1950/1000</f>
        <v>9.75</v>
      </c>
      <c r="O6" s="20"/>
      <c r="P6" s="49"/>
      <c r="Q6" s="77"/>
      <c r="R6" s="94">
        <f t="shared" ref="R6:R44" si="4">P6*1950/1000</f>
        <v>0</v>
      </c>
      <c r="S6" s="20" t="s">
        <v>100</v>
      </c>
      <c r="T6" s="49">
        <v>10</v>
      </c>
      <c r="U6" s="71">
        <f>T6/20</f>
        <v>0.5</v>
      </c>
      <c r="V6" s="94">
        <f t="shared" ref="V6:V44" si="5">T6*1950/1000</f>
        <v>19.5</v>
      </c>
    </row>
    <row r="7" spans="2:22" ht="19.5" customHeight="1" x14ac:dyDescent="0.4">
      <c r="B7" s="192"/>
      <c r="C7" s="52"/>
      <c r="D7" s="49"/>
      <c r="E7" s="48"/>
      <c r="F7" s="94">
        <f t="shared" si="0"/>
        <v>0</v>
      </c>
      <c r="G7" s="52"/>
      <c r="H7" s="49"/>
      <c r="I7" s="48"/>
      <c r="J7" s="94">
        <f t="shared" si="1"/>
        <v>0</v>
      </c>
      <c r="K7" s="12" t="s">
        <v>416</v>
      </c>
      <c r="L7" s="49">
        <v>5</v>
      </c>
      <c r="M7" s="14">
        <f t="shared" si="2"/>
        <v>0.05</v>
      </c>
      <c r="N7" s="94">
        <f t="shared" si="3"/>
        <v>9.75</v>
      </c>
      <c r="O7" s="52"/>
      <c r="P7" s="49"/>
      <c r="Q7" s="48"/>
      <c r="R7" s="94">
        <f t="shared" si="4"/>
        <v>0</v>
      </c>
      <c r="S7" s="52"/>
      <c r="T7" s="49"/>
      <c r="U7" s="48"/>
      <c r="V7" s="94">
        <f t="shared" si="5"/>
        <v>0</v>
      </c>
    </row>
    <row r="8" spans="2:22" ht="19.5" customHeight="1" x14ac:dyDescent="0.4">
      <c r="B8" s="192"/>
      <c r="C8" s="17"/>
      <c r="D8" s="44"/>
      <c r="E8" s="48"/>
      <c r="F8" s="94">
        <f t="shared" si="0"/>
        <v>0</v>
      </c>
      <c r="G8" s="17"/>
      <c r="H8" s="44"/>
      <c r="I8" s="48"/>
      <c r="J8" s="94">
        <f t="shared" si="1"/>
        <v>0</v>
      </c>
      <c r="K8" s="12" t="s">
        <v>86</v>
      </c>
      <c r="L8" s="49">
        <v>20</v>
      </c>
      <c r="M8" s="14">
        <f t="shared" si="2"/>
        <v>0.2</v>
      </c>
      <c r="N8" s="94">
        <f t="shared" si="3"/>
        <v>39</v>
      </c>
      <c r="O8" s="17"/>
      <c r="P8" s="44"/>
      <c r="Q8" s="48"/>
      <c r="R8" s="94">
        <f t="shared" si="4"/>
        <v>0</v>
      </c>
      <c r="S8" s="17"/>
      <c r="T8" s="44"/>
      <c r="U8" s="48"/>
      <c r="V8" s="94">
        <f t="shared" si="5"/>
        <v>0</v>
      </c>
    </row>
    <row r="9" spans="2:22" ht="19.5" customHeight="1" x14ac:dyDescent="0.4">
      <c r="B9" s="192"/>
      <c r="C9" s="146"/>
      <c r="D9" s="147"/>
      <c r="E9" s="148"/>
      <c r="F9" s="94">
        <f t="shared" si="0"/>
        <v>0</v>
      </c>
      <c r="G9" s="146"/>
      <c r="H9" s="147"/>
      <c r="I9" s="148"/>
      <c r="J9" s="94">
        <f t="shared" si="1"/>
        <v>0</v>
      </c>
      <c r="K9" s="146" t="s">
        <v>87</v>
      </c>
      <c r="L9" s="147">
        <v>10</v>
      </c>
      <c r="M9" s="14">
        <f t="shared" si="2"/>
        <v>0.1</v>
      </c>
      <c r="N9" s="94">
        <f t="shared" si="3"/>
        <v>19.5</v>
      </c>
      <c r="O9" s="146"/>
      <c r="P9" s="147"/>
      <c r="Q9" s="148"/>
      <c r="R9" s="94">
        <f t="shared" si="4"/>
        <v>0</v>
      </c>
      <c r="S9" s="146"/>
      <c r="T9" s="147"/>
      <c r="U9" s="50"/>
      <c r="V9" s="94">
        <f t="shared" si="5"/>
        <v>0</v>
      </c>
    </row>
    <row r="10" spans="2:22" x14ac:dyDescent="0.4">
      <c r="B10" s="192"/>
      <c r="C10" s="146"/>
      <c r="D10" s="147"/>
      <c r="E10" s="148"/>
      <c r="F10" s="94">
        <f t="shared" si="0"/>
        <v>0</v>
      </c>
      <c r="G10" s="146"/>
      <c r="H10" s="147"/>
      <c r="I10" s="148"/>
      <c r="J10" s="94">
        <f t="shared" si="1"/>
        <v>0</v>
      </c>
      <c r="K10" s="146" t="s">
        <v>417</v>
      </c>
      <c r="L10" s="147"/>
      <c r="M10" s="148"/>
      <c r="N10" s="94">
        <f t="shared" si="3"/>
        <v>0</v>
      </c>
      <c r="O10" s="146"/>
      <c r="P10" s="147"/>
      <c r="Q10" s="148"/>
      <c r="R10" s="94">
        <f t="shared" si="4"/>
        <v>0</v>
      </c>
      <c r="S10" s="146"/>
      <c r="T10" s="147"/>
      <c r="U10" s="50"/>
      <c r="V10" s="94">
        <f t="shared" si="5"/>
        <v>0</v>
      </c>
    </row>
    <row r="11" spans="2:22" x14ac:dyDescent="0.4">
      <c r="B11" s="192"/>
      <c r="C11" s="146"/>
      <c r="D11" s="147"/>
      <c r="E11" s="148"/>
      <c r="F11" s="94">
        <f t="shared" si="0"/>
        <v>0</v>
      </c>
      <c r="G11" s="146"/>
      <c r="H11" s="147"/>
      <c r="I11" s="148"/>
      <c r="J11" s="94">
        <f t="shared" si="1"/>
        <v>0</v>
      </c>
      <c r="K11" s="146"/>
      <c r="L11" s="147"/>
      <c r="M11" s="148"/>
      <c r="N11" s="94">
        <f t="shared" si="3"/>
        <v>0</v>
      </c>
      <c r="O11" s="146"/>
      <c r="P11" s="147"/>
      <c r="Q11" s="148"/>
      <c r="R11" s="94">
        <f t="shared" si="4"/>
        <v>0</v>
      </c>
      <c r="S11" s="146"/>
      <c r="T11" s="147"/>
      <c r="U11" s="50"/>
      <c r="V11" s="94">
        <f t="shared" si="5"/>
        <v>0</v>
      </c>
    </row>
    <row r="12" spans="2:22" x14ac:dyDescent="0.4">
      <c r="B12" s="192"/>
      <c r="C12" s="146"/>
      <c r="D12" s="147"/>
      <c r="E12" s="152"/>
      <c r="F12" s="94">
        <f t="shared" si="0"/>
        <v>0</v>
      </c>
      <c r="G12" s="146"/>
      <c r="H12" s="147"/>
      <c r="I12" s="148"/>
      <c r="J12" s="94">
        <f t="shared" si="1"/>
        <v>0</v>
      </c>
      <c r="K12" s="166"/>
      <c r="L12" s="167"/>
      <c r="M12" s="148"/>
      <c r="N12" s="94">
        <f t="shared" si="3"/>
        <v>0</v>
      </c>
      <c r="O12" s="146"/>
      <c r="P12" s="147"/>
      <c r="Q12" s="152"/>
      <c r="R12" s="94">
        <f t="shared" si="4"/>
        <v>0</v>
      </c>
      <c r="S12" s="146"/>
      <c r="T12" s="147"/>
      <c r="U12" s="69"/>
      <c r="V12" s="94">
        <f t="shared" si="5"/>
        <v>0</v>
      </c>
    </row>
    <row r="13" spans="2:22" x14ac:dyDescent="0.4">
      <c r="B13" s="192" t="s">
        <v>8</v>
      </c>
      <c r="C13" s="190" t="s">
        <v>48</v>
      </c>
      <c r="D13" s="193"/>
      <c r="E13" s="158"/>
      <c r="F13" s="94">
        <f t="shared" si="0"/>
        <v>0</v>
      </c>
      <c r="G13" s="190" t="s">
        <v>74</v>
      </c>
      <c r="H13" s="193"/>
      <c r="I13" s="160"/>
      <c r="J13" s="94">
        <f t="shared" si="1"/>
        <v>0</v>
      </c>
      <c r="K13" s="190" t="s">
        <v>83</v>
      </c>
      <c r="L13" s="193"/>
      <c r="M13" s="160"/>
      <c r="N13" s="94">
        <f t="shared" si="3"/>
        <v>0</v>
      </c>
      <c r="O13" s="190" t="s">
        <v>91</v>
      </c>
      <c r="P13" s="193"/>
      <c r="Q13" s="158"/>
      <c r="R13" s="94">
        <f t="shared" si="4"/>
        <v>0</v>
      </c>
      <c r="S13" s="190" t="s">
        <v>107</v>
      </c>
      <c r="T13" s="193"/>
      <c r="U13" s="76"/>
      <c r="V13" s="94">
        <f t="shared" si="5"/>
        <v>0</v>
      </c>
    </row>
    <row r="14" spans="2:22" x14ac:dyDescent="0.4">
      <c r="B14" s="192"/>
      <c r="C14" s="146" t="s">
        <v>65</v>
      </c>
      <c r="D14" s="73">
        <v>80</v>
      </c>
      <c r="E14" s="11">
        <f>D14*0.7/40</f>
        <v>1.4</v>
      </c>
      <c r="F14" s="94">
        <f t="shared" si="0"/>
        <v>156</v>
      </c>
      <c r="G14" s="146" t="s">
        <v>77</v>
      </c>
      <c r="H14" s="73">
        <v>60</v>
      </c>
      <c r="I14" s="46">
        <f>H14/40</f>
        <v>1.5</v>
      </c>
      <c r="J14" s="94">
        <f t="shared" si="1"/>
        <v>117</v>
      </c>
      <c r="K14" s="10" t="s">
        <v>82</v>
      </c>
      <c r="L14" s="45">
        <v>60</v>
      </c>
      <c r="M14" s="46">
        <f>L14/35</f>
        <v>1.7142857142857142</v>
      </c>
      <c r="N14" s="94">
        <f t="shared" si="3"/>
        <v>117</v>
      </c>
      <c r="O14" s="10" t="s">
        <v>95</v>
      </c>
      <c r="P14" s="73">
        <v>60</v>
      </c>
      <c r="Q14" s="19">
        <f>P14/40</f>
        <v>1.5</v>
      </c>
      <c r="R14" s="94">
        <f t="shared" si="4"/>
        <v>117</v>
      </c>
      <c r="S14" s="10" t="s">
        <v>103</v>
      </c>
      <c r="T14" s="73">
        <v>80</v>
      </c>
      <c r="U14" s="11">
        <f>T14/40</f>
        <v>2</v>
      </c>
      <c r="V14" s="94">
        <f t="shared" si="5"/>
        <v>156</v>
      </c>
    </row>
    <row r="15" spans="2:22" x14ac:dyDescent="0.4">
      <c r="B15" s="192"/>
      <c r="C15" s="146" t="s">
        <v>72</v>
      </c>
      <c r="D15" s="49">
        <v>40</v>
      </c>
      <c r="E15" s="71">
        <f>D15/55</f>
        <v>0.72727272727272729</v>
      </c>
      <c r="F15" s="94">
        <f>D15*1950/1000</f>
        <v>78</v>
      </c>
      <c r="G15" s="146" t="s">
        <v>66</v>
      </c>
      <c r="H15" s="49">
        <v>30</v>
      </c>
      <c r="I15" s="14">
        <f t="shared" ref="I15" si="6">H15/100</f>
        <v>0.3</v>
      </c>
      <c r="J15" s="94">
        <f>H15*1950/1000</f>
        <v>58.5</v>
      </c>
      <c r="K15" s="12"/>
      <c r="L15" s="47"/>
      <c r="M15" s="19"/>
      <c r="N15" s="94">
        <f>L15*1950/1000</f>
        <v>0</v>
      </c>
      <c r="O15" s="12" t="s">
        <v>96</v>
      </c>
      <c r="P15" s="49">
        <v>20</v>
      </c>
      <c r="Q15" s="54">
        <f>P15/100</f>
        <v>0.2</v>
      </c>
      <c r="R15" s="94">
        <f>P15*1950/1000</f>
        <v>39</v>
      </c>
      <c r="S15" s="12" t="s">
        <v>104</v>
      </c>
      <c r="T15" s="49">
        <v>5</v>
      </c>
      <c r="U15" s="54">
        <f t="shared" ref="U15:U17" si="7">T15/100</f>
        <v>0.05</v>
      </c>
      <c r="V15" s="94">
        <f>T15*1950/1000</f>
        <v>9.75</v>
      </c>
    </row>
    <row r="16" spans="2:22" x14ac:dyDescent="0.4">
      <c r="B16" s="192"/>
      <c r="C16" s="146" t="s">
        <v>56</v>
      </c>
      <c r="D16" s="49">
        <v>5</v>
      </c>
      <c r="E16" s="54">
        <f>D16/100</f>
        <v>0.05</v>
      </c>
      <c r="F16" s="94">
        <f>D16*1950/1000</f>
        <v>9.75</v>
      </c>
      <c r="G16" s="146" t="s">
        <v>369</v>
      </c>
      <c r="H16" s="49">
        <v>5</v>
      </c>
      <c r="I16" s="46">
        <f>H16/15</f>
        <v>0.33333333333333331</v>
      </c>
      <c r="J16" s="94">
        <f>H16*1950/1000</f>
        <v>9.75</v>
      </c>
      <c r="K16" s="12"/>
      <c r="L16" s="47"/>
      <c r="M16" s="19"/>
      <c r="N16" s="94">
        <f>L16*1950/1000</f>
        <v>0</v>
      </c>
      <c r="O16" s="12" t="s">
        <v>232</v>
      </c>
      <c r="P16" s="49">
        <v>20</v>
      </c>
      <c r="Q16" s="54">
        <f t="shared" ref="Q16:Q18" si="8">P16/100</f>
        <v>0.2</v>
      </c>
      <c r="R16" s="94">
        <f>P16*1950/1000</f>
        <v>39</v>
      </c>
      <c r="S16" s="12" t="s">
        <v>222</v>
      </c>
      <c r="T16" s="49">
        <v>2</v>
      </c>
      <c r="U16" s="54">
        <f t="shared" si="7"/>
        <v>0.02</v>
      </c>
      <c r="V16" s="94">
        <f>T16*1950/1000</f>
        <v>3.9</v>
      </c>
    </row>
    <row r="17" spans="2:22" x14ac:dyDescent="0.4">
      <c r="B17" s="192"/>
      <c r="C17" s="146" t="s">
        <v>60</v>
      </c>
      <c r="D17" s="49">
        <v>0.5</v>
      </c>
      <c r="E17" s="54">
        <f>D17/100</f>
        <v>5.0000000000000001E-3</v>
      </c>
      <c r="F17" s="94">
        <f>D17*1950/1000</f>
        <v>0.97499999999999998</v>
      </c>
      <c r="G17" s="146" t="s">
        <v>78</v>
      </c>
      <c r="H17" s="49">
        <v>5</v>
      </c>
      <c r="I17" s="14">
        <f t="shared" ref="I17:I18" si="9">H17/100</f>
        <v>0.05</v>
      </c>
      <c r="J17" s="94">
        <f>H17*1950/1000</f>
        <v>9.75</v>
      </c>
      <c r="K17" s="12"/>
      <c r="L17" s="47"/>
      <c r="M17" s="19"/>
      <c r="N17" s="94">
        <f>L17*1950/1000</f>
        <v>0</v>
      </c>
      <c r="O17" s="12" t="s">
        <v>370</v>
      </c>
      <c r="P17" s="49">
        <v>5</v>
      </c>
      <c r="Q17" s="54">
        <f t="shared" si="8"/>
        <v>0.05</v>
      </c>
      <c r="R17" s="94">
        <f>P17*1950/1000</f>
        <v>9.75</v>
      </c>
      <c r="S17" s="12"/>
      <c r="T17" s="49"/>
      <c r="U17" s="54">
        <f t="shared" si="7"/>
        <v>0</v>
      </c>
      <c r="V17" s="94">
        <f>T17*1950/1000</f>
        <v>0</v>
      </c>
    </row>
    <row r="18" spans="2:22" ht="19.5" customHeight="1" x14ac:dyDescent="0.4">
      <c r="B18" s="192"/>
      <c r="C18" s="132"/>
      <c r="D18" s="49"/>
      <c r="E18" s="48"/>
      <c r="F18" s="94">
        <f>D18*1950/1000</f>
        <v>0</v>
      </c>
      <c r="G18" s="146" t="s">
        <v>371</v>
      </c>
      <c r="H18" s="49">
        <v>5</v>
      </c>
      <c r="I18" s="14">
        <f t="shared" si="9"/>
        <v>0.05</v>
      </c>
      <c r="J18" s="94">
        <f>H18*1950/1000</f>
        <v>9.75</v>
      </c>
      <c r="K18" s="132"/>
      <c r="L18" s="47"/>
      <c r="M18" s="48"/>
      <c r="N18" s="94">
        <f>L18*1950/1000</f>
        <v>0</v>
      </c>
      <c r="O18" s="132" t="s">
        <v>372</v>
      </c>
      <c r="P18" s="49">
        <v>5</v>
      </c>
      <c r="Q18" s="54">
        <f t="shared" si="8"/>
        <v>0.05</v>
      </c>
      <c r="R18" s="94">
        <f>P18*1950/1000</f>
        <v>9.75</v>
      </c>
      <c r="S18" s="132"/>
      <c r="T18" s="49"/>
      <c r="U18" s="48">
        <f>T18/40</f>
        <v>0</v>
      </c>
      <c r="V18" s="94">
        <f>T18*1950/1000</f>
        <v>0</v>
      </c>
    </row>
    <row r="19" spans="2:22" x14ac:dyDescent="0.4">
      <c r="B19" s="192"/>
      <c r="C19" s="132"/>
      <c r="D19" s="155"/>
      <c r="E19" s="148"/>
      <c r="F19" s="94">
        <f t="shared" si="0"/>
        <v>0</v>
      </c>
      <c r="G19" s="132"/>
      <c r="H19" s="155"/>
      <c r="I19" s="148"/>
      <c r="J19" s="94">
        <f t="shared" si="1"/>
        <v>0</v>
      </c>
      <c r="K19" s="132"/>
      <c r="L19" s="91"/>
      <c r="M19" s="148"/>
      <c r="N19" s="94">
        <f t="shared" si="3"/>
        <v>0</v>
      </c>
      <c r="O19" s="132"/>
      <c r="P19" s="155"/>
      <c r="Q19" s="148"/>
      <c r="R19" s="94">
        <f t="shared" si="4"/>
        <v>0</v>
      </c>
      <c r="S19" s="132"/>
      <c r="T19" s="155"/>
      <c r="U19" s="50"/>
      <c r="V19" s="94">
        <f t="shared" si="5"/>
        <v>0</v>
      </c>
    </row>
    <row r="20" spans="2:22" x14ac:dyDescent="0.4">
      <c r="B20" s="192"/>
      <c r="C20" s="132"/>
      <c r="D20" s="155"/>
      <c r="E20" s="148"/>
      <c r="F20" s="94">
        <f t="shared" si="0"/>
        <v>0</v>
      </c>
      <c r="G20" s="132"/>
      <c r="H20" s="155"/>
      <c r="I20" s="148"/>
      <c r="J20" s="94">
        <f t="shared" si="1"/>
        <v>0</v>
      </c>
      <c r="K20" s="132"/>
      <c r="L20" s="91"/>
      <c r="M20" s="148"/>
      <c r="N20" s="94">
        <f t="shared" si="3"/>
        <v>0</v>
      </c>
      <c r="O20" s="132"/>
      <c r="P20" s="155"/>
      <c r="Q20" s="148"/>
      <c r="R20" s="94">
        <f t="shared" si="4"/>
        <v>0</v>
      </c>
      <c r="S20" s="132"/>
      <c r="T20" s="155"/>
      <c r="U20" s="50"/>
      <c r="V20" s="94">
        <f t="shared" si="5"/>
        <v>0</v>
      </c>
    </row>
    <row r="21" spans="2:22" x14ac:dyDescent="0.4">
      <c r="B21" s="192"/>
      <c r="C21" s="52"/>
      <c r="D21" s="49"/>
      <c r="E21" s="48">
        <f>D14+D15+D16+D17+D18+D19+D20</f>
        <v>125.5</v>
      </c>
      <c r="F21" s="94">
        <f t="shared" si="0"/>
        <v>0</v>
      </c>
      <c r="G21" s="52"/>
      <c r="H21" s="49"/>
      <c r="I21" s="48">
        <f>H14+H15+H16+H17+H18+H19+H20</f>
        <v>105</v>
      </c>
      <c r="J21" s="94">
        <f t="shared" si="1"/>
        <v>0</v>
      </c>
      <c r="K21" s="52"/>
      <c r="L21" s="47"/>
      <c r="M21" s="48">
        <f>L14+L15+L16+L17+L18+L19+L20</f>
        <v>60</v>
      </c>
      <c r="N21" s="94">
        <f t="shared" si="3"/>
        <v>0</v>
      </c>
      <c r="O21" s="52"/>
      <c r="P21" s="49"/>
      <c r="Q21" s="48">
        <f>P14+P15+P16+P17+P18+P19+P20</f>
        <v>110</v>
      </c>
      <c r="R21" s="94">
        <f t="shared" si="4"/>
        <v>0</v>
      </c>
      <c r="S21" s="52"/>
      <c r="T21" s="49"/>
      <c r="U21" s="48">
        <f>T14+T15+T16+T17+T18+T19+T20</f>
        <v>87</v>
      </c>
      <c r="V21" s="94">
        <f t="shared" si="5"/>
        <v>0</v>
      </c>
    </row>
    <row r="22" spans="2:22" x14ac:dyDescent="0.4">
      <c r="B22" s="192" t="s">
        <v>373</v>
      </c>
      <c r="C22" s="190" t="s">
        <v>411</v>
      </c>
      <c r="D22" s="193"/>
      <c r="E22" s="158"/>
      <c r="F22" s="94">
        <f t="shared" si="0"/>
        <v>0</v>
      </c>
      <c r="G22" s="190" t="s">
        <v>374</v>
      </c>
      <c r="H22" s="193"/>
      <c r="I22" s="160"/>
      <c r="J22" s="94">
        <f t="shared" si="1"/>
        <v>0</v>
      </c>
      <c r="K22" s="190" t="s">
        <v>375</v>
      </c>
      <c r="L22" s="193"/>
      <c r="M22" s="160"/>
      <c r="N22" s="94">
        <f t="shared" si="3"/>
        <v>0</v>
      </c>
      <c r="O22" s="190" t="s">
        <v>93</v>
      </c>
      <c r="P22" s="193"/>
      <c r="Q22" s="158"/>
      <c r="R22" s="94">
        <f t="shared" si="4"/>
        <v>0</v>
      </c>
      <c r="S22" s="190" t="s">
        <v>376</v>
      </c>
      <c r="T22" s="193"/>
      <c r="U22" s="76"/>
      <c r="V22" s="94">
        <f t="shared" si="5"/>
        <v>0</v>
      </c>
    </row>
    <row r="23" spans="2:22" x14ac:dyDescent="0.4">
      <c r="B23" s="192"/>
      <c r="C23" s="146" t="s">
        <v>58</v>
      </c>
      <c r="D23" s="53">
        <v>60</v>
      </c>
      <c r="E23" s="37">
        <f>D23/80</f>
        <v>0.75</v>
      </c>
      <c r="F23" s="94">
        <f t="shared" si="0"/>
        <v>117</v>
      </c>
      <c r="G23" s="146" t="s">
        <v>79</v>
      </c>
      <c r="H23" s="53">
        <v>40</v>
      </c>
      <c r="I23" s="14">
        <f t="shared" ref="I23:I24" si="10">H23/100</f>
        <v>0.4</v>
      </c>
      <c r="J23" s="94">
        <f>H23*1950/1000/0.6</f>
        <v>130</v>
      </c>
      <c r="K23" s="146" t="s">
        <v>88</v>
      </c>
      <c r="L23" s="53">
        <v>20</v>
      </c>
      <c r="M23" s="46">
        <f>L23/50</f>
        <v>0.4</v>
      </c>
      <c r="N23" s="94">
        <f t="shared" si="3"/>
        <v>39</v>
      </c>
      <c r="O23" s="10" t="s">
        <v>377</v>
      </c>
      <c r="P23" s="45">
        <v>20</v>
      </c>
      <c r="Q23" s="19">
        <f>P23/55</f>
        <v>0.36363636363636365</v>
      </c>
      <c r="R23" s="94">
        <f t="shared" si="4"/>
        <v>39</v>
      </c>
      <c r="S23" s="146" t="s">
        <v>62</v>
      </c>
      <c r="T23" s="53">
        <v>55</v>
      </c>
      <c r="U23" s="19">
        <f>T23*0.7/55</f>
        <v>0.7</v>
      </c>
      <c r="V23" s="94">
        <f t="shared" si="5"/>
        <v>107.25</v>
      </c>
    </row>
    <row r="24" spans="2:22" x14ac:dyDescent="0.4">
      <c r="B24" s="192"/>
      <c r="C24" s="146" t="s">
        <v>378</v>
      </c>
      <c r="D24" s="49">
        <v>10</v>
      </c>
      <c r="E24" s="37">
        <f>D24/35</f>
        <v>0.2857142857142857</v>
      </c>
      <c r="F24" s="94">
        <f t="shared" si="0"/>
        <v>19.5</v>
      </c>
      <c r="G24" s="146" t="s">
        <v>379</v>
      </c>
      <c r="H24" s="49">
        <v>40</v>
      </c>
      <c r="I24" s="14">
        <f t="shared" si="10"/>
        <v>0.4</v>
      </c>
      <c r="J24" s="94">
        <f t="shared" si="1"/>
        <v>78</v>
      </c>
      <c r="K24" s="146" t="s">
        <v>380</v>
      </c>
      <c r="L24" s="49">
        <v>1</v>
      </c>
      <c r="M24" s="91"/>
      <c r="N24" s="94">
        <f t="shared" si="3"/>
        <v>1.95</v>
      </c>
      <c r="O24" s="12" t="s">
        <v>378</v>
      </c>
      <c r="P24" s="47">
        <v>30</v>
      </c>
      <c r="Q24" s="19">
        <f>P24/45</f>
        <v>0.66666666666666663</v>
      </c>
      <c r="R24" s="94">
        <f t="shared" si="4"/>
        <v>58.5</v>
      </c>
      <c r="S24" s="146" t="s">
        <v>381</v>
      </c>
      <c r="T24" s="49">
        <v>20</v>
      </c>
      <c r="U24" s="13">
        <f>T24/65</f>
        <v>0.30769230769230771</v>
      </c>
      <c r="V24" s="94">
        <f t="shared" si="5"/>
        <v>39</v>
      </c>
    </row>
    <row r="25" spans="2:22" x14ac:dyDescent="0.4">
      <c r="B25" s="192"/>
      <c r="C25" s="149" t="s">
        <v>382</v>
      </c>
      <c r="D25" s="154">
        <v>20</v>
      </c>
      <c r="E25" s="54">
        <f>D25/100</f>
        <v>0.2</v>
      </c>
      <c r="F25" s="94">
        <f>D26*1950/1000</f>
        <v>1.95</v>
      </c>
      <c r="G25" s="146" t="s">
        <v>80</v>
      </c>
      <c r="H25" s="49">
        <v>5</v>
      </c>
      <c r="I25" s="46">
        <f>H25/40</f>
        <v>0.125</v>
      </c>
      <c r="J25" s="94">
        <f t="shared" si="1"/>
        <v>9.75</v>
      </c>
      <c r="K25" s="146" t="s">
        <v>89</v>
      </c>
      <c r="L25" s="47">
        <v>1</v>
      </c>
      <c r="M25" s="19"/>
      <c r="N25" s="94">
        <f t="shared" si="3"/>
        <v>1.95</v>
      </c>
      <c r="O25" s="12" t="s">
        <v>303</v>
      </c>
      <c r="P25" s="47">
        <v>20</v>
      </c>
      <c r="Q25" s="54">
        <f>P25/100</f>
        <v>0.2</v>
      </c>
      <c r="R25" s="94">
        <f t="shared" si="4"/>
        <v>39</v>
      </c>
      <c r="S25" s="146" t="s">
        <v>383</v>
      </c>
      <c r="T25" s="49">
        <v>20</v>
      </c>
      <c r="U25" s="54">
        <f t="shared" ref="U25:U26" si="11">T25/100</f>
        <v>0.2</v>
      </c>
      <c r="V25" s="94">
        <f t="shared" si="5"/>
        <v>39</v>
      </c>
    </row>
    <row r="26" spans="2:22" x14ac:dyDescent="0.4">
      <c r="B26" s="192"/>
      <c r="C26" s="146" t="s">
        <v>59</v>
      </c>
      <c r="D26" s="49">
        <v>1</v>
      </c>
      <c r="E26" s="54">
        <f>D26/100</f>
        <v>0.01</v>
      </c>
      <c r="F26" s="94">
        <f>D27*1950/1000</f>
        <v>1.95</v>
      </c>
      <c r="G26" s="146" t="s">
        <v>56</v>
      </c>
      <c r="H26" s="49">
        <v>5</v>
      </c>
      <c r="I26" s="14">
        <f t="shared" ref="I26:I27" si="12">H26/100</f>
        <v>0.05</v>
      </c>
      <c r="J26" s="94">
        <f t="shared" si="1"/>
        <v>9.75</v>
      </c>
      <c r="K26" s="12"/>
      <c r="L26" s="47"/>
      <c r="M26" s="19"/>
      <c r="N26" s="94">
        <f t="shared" si="3"/>
        <v>0</v>
      </c>
      <c r="O26" s="12" t="s">
        <v>384</v>
      </c>
      <c r="P26" s="47">
        <v>2</v>
      </c>
      <c r="Q26" s="37"/>
      <c r="R26" s="94">
        <f>P25*1950/1000</f>
        <v>39</v>
      </c>
      <c r="S26" s="146" t="s">
        <v>232</v>
      </c>
      <c r="T26" s="49">
        <v>30</v>
      </c>
      <c r="U26" s="54">
        <f t="shared" si="11"/>
        <v>0.3</v>
      </c>
      <c r="V26" s="94">
        <f t="shared" si="5"/>
        <v>58.5</v>
      </c>
    </row>
    <row r="27" spans="2:22" ht="20.25" customHeight="1" x14ac:dyDescent="0.4">
      <c r="B27" s="192"/>
      <c r="C27" s="146" t="s">
        <v>60</v>
      </c>
      <c r="D27" s="49">
        <v>1</v>
      </c>
      <c r="E27" s="54">
        <f>D27/100</f>
        <v>0.01</v>
      </c>
      <c r="F27" s="94">
        <f>D28*1950/1000</f>
        <v>1.95</v>
      </c>
      <c r="G27" s="146" t="s">
        <v>67</v>
      </c>
      <c r="H27" s="49">
        <v>1</v>
      </c>
      <c r="I27" s="14">
        <f t="shared" si="12"/>
        <v>0.01</v>
      </c>
      <c r="J27" s="94">
        <f t="shared" si="1"/>
        <v>1.95</v>
      </c>
      <c r="K27" s="132"/>
      <c r="L27" s="49"/>
      <c r="M27" s="91"/>
      <c r="N27" s="94">
        <f t="shared" si="3"/>
        <v>0</v>
      </c>
      <c r="O27" s="12"/>
      <c r="P27" s="47"/>
      <c r="Q27" s="48"/>
      <c r="R27" s="94">
        <f>P26*1950/1000</f>
        <v>3.9</v>
      </c>
      <c r="S27" s="146" t="s">
        <v>101</v>
      </c>
      <c r="T27" s="49">
        <v>5</v>
      </c>
      <c r="U27" s="19">
        <f>T27/50</f>
        <v>0.1</v>
      </c>
      <c r="V27" s="94">
        <f>T27*1180/1000</f>
        <v>5.9</v>
      </c>
    </row>
    <row r="28" spans="2:22" x14ac:dyDescent="0.4">
      <c r="B28" s="192"/>
      <c r="C28" s="146" t="s">
        <v>61</v>
      </c>
      <c r="D28" s="49">
        <v>1</v>
      </c>
      <c r="E28" s="54">
        <f>D28/100</f>
        <v>0.01</v>
      </c>
      <c r="F28" s="94" t="e">
        <f>#REF!*1950/1000</f>
        <v>#REF!</v>
      </c>
      <c r="G28" s="132"/>
      <c r="H28" s="49"/>
      <c r="I28" s="19"/>
      <c r="J28" s="94">
        <f t="shared" si="1"/>
        <v>0</v>
      </c>
      <c r="K28" s="132"/>
      <c r="L28" s="155"/>
      <c r="M28" s="155"/>
      <c r="N28" s="94">
        <f t="shared" si="3"/>
        <v>0</v>
      </c>
      <c r="O28" s="40"/>
      <c r="P28" s="40"/>
      <c r="Q28" s="148"/>
      <c r="R28" s="94">
        <f>P27*1950/1000</f>
        <v>0</v>
      </c>
      <c r="S28" s="132"/>
      <c r="T28" s="155"/>
      <c r="U28" s="50"/>
      <c r="V28" s="94">
        <f t="shared" si="5"/>
        <v>0</v>
      </c>
    </row>
    <row r="29" spans="2:22" x14ac:dyDescent="0.4">
      <c r="B29" s="192"/>
      <c r="C29" s="52"/>
      <c r="D29" s="49"/>
      <c r="E29" s="48"/>
      <c r="F29" s="94">
        <f t="shared" si="0"/>
        <v>0</v>
      </c>
      <c r="G29" s="52"/>
      <c r="H29" s="49"/>
      <c r="I29" s="49"/>
      <c r="J29" s="94">
        <f t="shared" si="1"/>
        <v>0</v>
      </c>
      <c r="K29" s="52"/>
      <c r="L29" s="49"/>
      <c r="M29" s="49"/>
      <c r="N29" s="94">
        <f t="shared" si="3"/>
        <v>0</v>
      </c>
      <c r="O29" s="52"/>
      <c r="P29" s="49"/>
      <c r="Q29" s="48"/>
      <c r="R29" s="94">
        <f t="shared" si="4"/>
        <v>0</v>
      </c>
      <c r="S29" s="52"/>
      <c r="T29" s="49"/>
      <c r="U29" s="48"/>
      <c r="V29" s="94">
        <f t="shared" si="5"/>
        <v>0</v>
      </c>
    </row>
    <row r="30" spans="2:22" x14ac:dyDescent="0.4">
      <c r="B30" s="192"/>
      <c r="C30" s="52"/>
      <c r="D30" s="49"/>
      <c r="E30" s="48"/>
      <c r="F30" s="94">
        <f t="shared" si="0"/>
        <v>0</v>
      </c>
      <c r="G30" s="52"/>
      <c r="H30" s="49"/>
      <c r="I30" s="49"/>
      <c r="J30" s="94">
        <f t="shared" si="1"/>
        <v>0</v>
      </c>
      <c r="K30" s="70"/>
      <c r="L30" s="72"/>
      <c r="M30" s="49"/>
      <c r="N30" s="94">
        <f t="shared" si="3"/>
        <v>0</v>
      </c>
      <c r="O30" s="52"/>
      <c r="P30" s="49"/>
      <c r="Q30" s="48"/>
      <c r="R30" s="94">
        <f t="shared" si="4"/>
        <v>0</v>
      </c>
      <c r="S30" s="52"/>
      <c r="T30" s="49"/>
      <c r="U30" s="48">
        <f>T23+T24+T25+T26+T27+T28+T29</f>
        <v>130</v>
      </c>
      <c r="V30" s="94">
        <f t="shared" si="5"/>
        <v>0</v>
      </c>
    </row>
    <row r="31" spans="2:22" ht="24" customHeight="1" x14ac:dyDescent="0.4">
      <c r="B31" s="192" t="s">
        <v>385</v>
      </c>
      <c r="C31" s="190" t="s">
        <v>52</v>
      </c>
      <c r="D31" s="198"/>
      <c r="E31" s="165"/>
      <c r="F31" s="94">
        <f t="shared" si="0"/>
        <v>0</v>
      </c>
      <c r="G31" s="190" t="s">
        <v>52</v>
      </c>
      <c r="H31" s="198"/>
      <c r="I31" s="165"/>
      <c r="J31" s="94">
        <f t="shared" si="1"/>
        <v>0</v>
      </c>
      <c r="K31" s="190" t="s">
        <v>52</v>
      </c>
      <c r="L31" s="198"/>
      <c r="M31" s="165"/>
      <c r="N31" s="94">
        <f t="shared" si="3"/>
        <v>0</v>
      </c>
      <c r="O31" s="190" t="s">
        <v>52</v>
      </c>
      <c r="P31" s="198"/>
      <c r="Q31" s="165"/>
      <c r="R31" s="94">
        <f t="shared" si="4"/>
        <v>0</v>
      </c>
      <c r="S31" s="190" t="s">
        <v>52</v>
      </c>
      <c r="T31" s="198"/>
      <c r="U31" s="74"/>
      <c r="V31" s="94">
        <f t="shared" si="5"/>
        <v>0</v>
      </c>
    </row>
    <row r="32" spans="2:22" x14ac:dyDescent="0.4">
      <c r="B32" s="192"/>
      <c r="C32" s="16" t="s">
        <v>53</v>
      </c>
      <c r="D32" s="6">
        <v>100</v>
      </c>
      <c r="E32" s="54">
        <f t="shared" ref="E32:E34" si="13">D32/100</f>
        <v>1</v>
      </c>
      <c r="F32" s="94">
        <f t="shared" si="0"/>
        <v>195</v>
      </c>
      <c r="G32" s="16" t="s">
        <v>53</v>
      </c>
      <c r="H32" s="6">
        <v>100</v>
      </c>
      <c r="I32" s="54">
        <f t="shared" ref="I32:I34" si="14">H32/100</f>
        <v>1</v>
      </c>
      <c r="J32" s="94">
        <f t="shared" si="1"/>
        <v>195</v>
      </c>
      <c r="K32" s="16" t="s">
        <v>53</v>
      </c>
      <c r="L32" s="6">
        <v>100</v>
      </c>
      <c r="M32" s="54">
        <f t="shared" ref="M32:M34" si="15">L32/100</f>
        <v>1</v>
      </c>
      <c r="N32" s="94">
        <f t="shared" si="3"/>
        <v>195</v>
      </c>
      <c r="O32" s="16" t="s">
        <v>53</v>
      </c>
      <c r="P32" s="6">
        <v>100</v>
      </c>
      <c r="Q32" s="54">
        <f t="shared" ref="Q32:Q34" si="16">P32/100</f>
        <v>1</v>
      </c>
      <c r="R32" s="94">
        <f t="shared" si="4"/>
        <v>195</v>
      </c>
      <c r="S32" s="16" t="s">
        <v>53</v>
      </c>
      <c r="T32" s="6">
        <v>100</v>
      </c>
      <c r="U32" s="54">
        <f t="shared" ref="U32:U34" si="17">T32/100</f>
        <v>1</v>
      </c>
      <c r="V32" s="94">
        <f t="shared" si="5"/>
        <v>195</v>
      </c>
    </row>
    <row r="33" spans="2:22" x14ac:dyDescent="0.4">
      <c r="B33" s="192"/>
      <c r="C33" s="17" t="s">
        <v>54</v>
      </c>
      <c r="D33" s="7">
        <v>0.5</v>
      </c>
      <c r="E33" s="14">
        <f t="shared" si="13"/>
        <v>5.0000000000000001E-3</v>
      </c>
      <c r="F33" s="94">
        <f t="shared" si="0"/>
        <v>0.97499999999999998</v>
      </c>
      <c r="G33" s="17" t="s">
        <v>54</v>
      </c>
      <c r="H33" s="7">
        <v>0.5</v>
      </c>
      <c r="I33" s="14">
        <f t="shared" si="14"/>
        <v>5.0000000000000001E-3</v>
      </c>
      <c r="J33" s="94">
        <f t="shared" si="1"/>
        <v>0.97499999999999998</v>
      </c>
      <c r="K33" s="17" t="s">
        <v>54</v>
      </c>
      <c r="L33" s="7">
        <v>0.5</v>
      </c>
      <c r="M33" s="14">
        <f t="shared" si="15"/>
        <v>5.0000000000000001E-3</v>
      </c>
      <c r="N33" s="94">
        <f t="shared" si="3"/>
        <v>0.97499999999999998</v>
      </c>
      <c r="O33" s="17" t="s">
        <v>54</v>
      </c>
      <c r="P33" s="7">
        <v>0.5</v>
      </c>
      <c r="Q33" s="14">
        <f t="shared" si="16"/>
        <v>5.0000000000000001E-3</v>
      </c>
      <c r="R33" s="94">
        <f t="shared" si="4"/>
        <v>0.97499999999999998</v>
      </c>
      <c r="S33" s="17" t="s">
        <v>54</v>
      </c>
      <c r="T33" s="7">
        <v>0.5</v>
      </c>
      <c r="U33" s="14">
        <f t="shared" si="17"/>
        <v>5.0000000000000001E-3</v>
      </c>
      <c r="V33" s="94">
        <f t="shared" si="5"/>
        <v>0.97499999999999998</v>
      </c>
    </row>
    <row r="34" spans="2:22" x14ac:dyDescent="0.4">
      <c r="B34" s="192"/>
      <c r="C34" s="17" t="s">
        <v>55</v>
      </c>
      <c r="D34" s="7">
        <v>0.5</v>
      </c>
      <c r="E34" s="14">
        <f t="shared" si="13"/>
        <v>5.0000000000000001E-3</v>
      </c>
      <c r="F34" s="94">
        <f t="shared" si="0"/>
        <v>0.97499999999999998</v>
      </c>
      <c r="G34" s="17" t="s">
        <v>55</v>
      </c>
      <c r="H34" s="7">
        <v>0.5</v>
      </c>
      <c r="I34" s="14">
        <f t="shared" si="14"/>
        <v>5.0000000000000001E-3</v>
      </c>
      <c r="J34" s="94">
        <f t="shared" si="1"/>
        <v>0.97499999999999998</v>
      </c>
      <c r="K34" s="17" t="s">
        <v>55</v>
      </c>
      <c r="L34" s="7">
        <v>0.5</v>
      </c>
      <c r="M34" s="14">
        <f t="shared" si="15"/>
        <v>5.0000000000000001E-3</v>
      </c>
      <c r="N34" s="94">
        <f t="shared" si="3"/>
        <v>0.97499999999999998</v>
      </c>
      <c r="O34" s="17" t="s">
        <v>55</v>
      </c>
      <c r="P34" s="7">
        <v>0.5</v>
      </c>
      <c r="Q34" s="14">
        <f t="shared" si="16"/>
        <v>5.0000000000000001E-3</v>
      </c>
      <c r="R34" s="94">
        <f t="shared" si="4"/>
        <v>0.97499999999999998</v>
      </c>
      <c r="S34" s="17" t="s">
        <v>55</v>
      </c>
      <c r="T34" s="7">
        <v>0.5</v>
      </c>
      <c r="U34" s="14">
        <f t="shared" si="17"/>
        <v>5.0000000000000001E-3</v>
      </c>
      <c r="V34" s="94">
        <f t="shared" si="5"/>
        <v>0.97499999999999998</v>
      </c>
    </row>
    <row r="35" spans="2:22" x14ac:dyDescent="0.4">
      <c r="B35" s="192"/>
      <c r="C35" s="17"/>
      <c r="D35" s="9"/>
      <c r="E35" s="15"/>
      <c r="F35" s="94">
        <f t="shared" si="0"/>
        <v>0</v>
      </c>
      <c r="G35" s="17"/>
      <c r="H35" s="9"/>
      <c r="I35" s="15"/>
      <c r="J35" s="94">
        <f t="shared" si="1"/>
        <v>0</v>
      </c>
      <c r="K35" s="17"/>
      <c r="L35" s="7"/>
      <c r="M35" s="15"/>
      <c r="N35" s="94">
        <f t="shared" si="3"/>
        <v>0</v>
      </c>
      <c r="O35" s="17"/>
      <c r="P35" s="9"/>
      <c r="Q35" s="15"/>
      <c r="R35" s="94">
        <f t="shared" si="4"/>
        <v>0</v>
      </c>
      <c r="S35" s="17"/>
      <c r="T35" s="9"/>
      <c r="U35" s="15"/>
      <c r="V35" s="94">
        <f t="shared" si="5"/>
        <v>0</v>
      </c>
    </row>
    <row r="36" spans="2:22" ht="24" customHeight="1" x14ac:dyDescent="0.4">
      <c r="B36" s="192"/>
      <c r="C36" s="17"/>
      <c r="D36" s="9"/>
      <c r="E36" s="55"/>
      <c r="F36" s="94">
        <f t="shared" si="0"/>
        <v>0</v>
      </c>
      <c r="G36" s="17"/>
      <c r="H36" s="9"/>
      <c r="I36" s="55"/>
      <c r="J36" s="94">
        <f t="shared" si="1"/>
        <v>0</v>
      </c>
      <c r="K36" s="17"/>
      <c r="L36" s="7"/>
      <c r="M36" s="55"/>
      <c r="N36" s="94">
        <f t="shared" si="3"/>
        <v>0</v>
      </c>
      <c r="O36" s="17"/>
      <c r="P36" s="9"/>
      <c r="Q36" s="55"/>
      <c r="R36" s="94">
        <f t="shared" si="4"/>
        <v>0</v>
      </c>
      <c r="S36" s="17"/>
      <c r="T36" s="9"/>
      <c r="U36" s="55"/>
      <c r="V36" s="94">
        <f t="shared" si="5"/>
        <v>0</v>
      </c>
    </row>
    <row r="37" spans="2:22" x14ac:dyDescent="0.4">
      <c r="B37" s="192" t="s">
        <v>2</v>
      </c>
      <c r="C37" s="190" t="s">
        <v>49</v>
      </c>
      <c r="D37" s="193"/>
      <c r="E37" s="160"/>
      <c r="F37" s="94">
        <f t="shared" si="0"/>
        <v>0</v>
      </c>
      <c r="G37" s="190" t="s">
        <v>386</v>
      </c>
      <c r="H37" s="193"/>
      <c r="I37" s="160"/>
      <c r="J37" s="94">
        <f t="shared" si="1"/>
        <v>0</v>
      </c>
      <c r="K37" s="205" t="s">
        <v>387</v>
      </c>
      <c r="L37" s="206"/>
      <c r="M37" s="160"/>
      <c r="N37" s="94">
        <f t="shared" si="3"/>
        <v>0</v>
      </c>
      <c r="O37" s="190" t="s">
        <v>388</v>
      </c>
      <c r="P37" s="193"/>
      <c r="Q37" s="160"/>
      <c r="R37" s="94">
        <f t="shared" si="4"/>
        <v>0</v>
      </c>
      <c r="S37" s="190" t="s">
        <v>389</v>
      </c>
      <c r="T37" s="193"/>
      <c r="U37" s="88"/>
      <c r="V37" s="94">
        <f t="shared" si="5"/>
        <v>0</v>
      </c>
    </row>
    <row r="38" spans="2:22" x14ac:dyDescent="0.4">
      <c r="B38" s="192"/>
      <c r="C38" s="146" t="s">
        <v>68</v>
      </c>
      <c r="D38" s="45">
        <v>30</v>
      </c>
      <c r="E38" s="14">
        <f t="shared" ref="E38:E40" si="18">D38/100</f>
        <v>0.3</v>
      </c>
      <c r="F38" s="94">
        <f>D38*1950/1000/0.6</f>
        <v>97.5</v>
      </c>
      <c r="G38" s="146" t="s">
        <v>390</v>
      </c>
      <c r="H38" s="45">
        <v>5</v>
      </c>
      <c r="I38" s="46">
        <f>H38/60</f>
        <v>8.3333333333333329E-2</v>
      </c>
      <c r="J38" s="94">
        <f t="shared" si="1"/>
        <v>9.75</v>
      </c>
      <c r="K38" s="162" t="s">
        <v>391</v>
      </c>
      <c r="L38" s="53">
        <v>5</v>
      </c>
      <c r="M38" s="19">
        <f>L38/100</f>
        <v>0.05</v>
      </c>
      <c r="N38" s="94">
        <f>L38*1950/1000/0.6</f>
        <v>16.25</v>
      </c>
      <c r="O38" s="146" t="s">
        <v>98</v>
      </c>
      <c r="P38" s="45">
        <v>30</v>
      </c>
      <c r="Q38" s="14">
        <f t="shared" ref="Q38:Q40" si="19">P38/100</f>
        <v>0.3</v>
      </c>
      <c r="R38" s="94">
        <f t="shared" si="4"/>
        <v>58.5</v>
      </c>
      <c r="S38" s="10" t="s">
        <v>392</v>
      </c>
      <c r="T38" s="53">
        <v>30</v>
      </c>
      <c r="U38" s="13">
        <f>T38/55</f>
        <v>0.54545454545454541</v>
      </c>
      <c r="V38" s="94">
        <f t="shared" si="5"/>
        <v>58.5</v>
      </c>
    </row>
    <row r="39" spans="2:22" x14ac:dyDescent="0.4">
      <c r="B39" s="192"/>
      <c r="C39" s="146" t="s">
        <v>69</v>
      </c>
      <c r="D39" s="47">
        <v>10</v>
      </c>
      <c r="E39" s="19">
        <f>D39/35</f>
        <v>0.2857142857142857</v>
      </c>
      <c r="F39" s="94">
        <f t="shared" si="0"/>
        <v>19.5</v>
      </c>
      <c r="G39" s="146" t="s">
        <v>81</v>
      </c>
      <c r="H39" s="47">
        <v>10</v>
      </c>
      <c r="I39" s="14">
        <f t="shared" ref="I39:I40" si="20">H39/100</f>
        <v>0.1</v>
      </c>
      <c r="J39" s="94">
        <f t="shared" si="1"/>
        <v>19.5</v>
      </c>
      <c r="K39" s="146" t="s">
        <v>393</v>
      </c>
      <c r="L39" s="49">
        <v>20</v>
      </c>
      <c r="M39" s="14">
        <f t="shared" ref="M39:M42" si="21">L39/100</f>
        <v>0.2</v>
      </c>
      <c r="N39" s="94">
        <f t="shared" si="3"/>
        <v>39</v>
      </c>
      <c r="O39" s="146" t="s">
        <v>58</v>
      </c>
      <c r="P39" s="47">
        <v>10</v>
      </c>
      <c r="Q39" s="19">
        <f>P39/60</f>
        <v>0.16666666666666666</v>
      </c>
      <c r="R39" s="94">
        <f t="shared" si="4"/>
        <v>19.5</v>
      </c>
      <c r="S39" s="12" t="s">
        <v>394</v>
      </c>
      <c r="T39" s="49">
        <v>3</v>
      </c>
      <c r="U39" s="14">
        <f t="shared" ref="U39" si="22">T39/100</f>
        <v>0.03</v>
      </c>
      <c r="V39" s="94">
        <f t="shared" si="5"/>
        <v>5.85</v>
      </c>
    </row>
    <row r="40" spans="2:22" x14ac:dyDescent="0.4">
      <c r="B40" s="192"/>
      <c r="C40" s="146" t="s">
        <v>70</v>
      </c>
      <c r="D40" s="47">
        <v>10</v>
      </c>
      <c r="E40" s="14">
        <f t="shared" si="18"/>
        <v>0.1</v>
      </c>
      <c r="F40" s="94">
        <f t="shared" si="0"/>
        <v>19.5</v>
      </c>
      <c r="G40" s="146" t="s">
        <v>318</v>
      </c>
      <c r="H40" s="47">
        <v>1</v>
      </c>
      <c r="I40" s="14">
        <f t="shared" si="20"/>
        <v>0.01</v>
      </c>
      <c r="J40" s="94">
        <f t="shared" si="1"/>
        <v>1.95</v>
      </c>
      <c r="K40" s="146" t="s">
        <v>395</v>
      </c>
      <c r="L40" s="49">
        <v>10</v>
      </c>
      <c r="M40" s="14">
        <f t="shared" si="21"/>
        <v>0.1</v>
      </c>
      <c r="N40" s="94">
        <f t="shared" si="3"/>
        <v>19.5</v>
      </c>
      <c r="O40" s="146" t="s">
        <v>66</v>
      </c>
      <c r="P40" s="47">
        <v>5</v>
      </c>
      <c r="Q40" s="14">
        <f t="shared" si="19"/>
        <v>0.05</v>
      </c>
      <c r="R40" s="94">
        <f t="shared" si="4"/>
        <v>9.75</v>
      </c>
      <c r="S40" s="12"/>
      <c r="T40" s="49"/>
      <c r="U40" s="19"/>
      <c r="V40" s="94">
        <f t="shared" si="5"/>
        <v>0</v>
      </c>
    </row>
    <row r="41" spans="2:22" x14ac:dyDescent="0.4">
      <c r="B41" s="204"/>
      <c r="C41" s="146" t="s">
        <v>71</v>
      </c>
      <c r="D41" s="49"/>
      <c r="E41" s="37"/>
      <c r="F41" s="94">
        <f t="shared" si="0"/>
        <v>0</v>
      </c>
      <c r="G41" s="12"/>
      <c r="H41" s="47"/>
      <c r="I41" s="19"/>
      <c r="J41" s="94">
        <f t="shared" si="1"/>
        <v>0</v>
      </c>
      <c r="K41" s="146" t="s">
        <v>396</v>
      </c>
      <c r="L41" s="49">
        <v>10</v>
      </c>
      <c r="M41" s="14">
        <f t="shared" si="21"/>
        <v>0.1</v>
      </c>
      <c r="N41" s="94">
        <f t="shared" si="3"/>
        <v>19.5</v>
      </c>
      <c r="O41" s="12"/>
      <c r="P41" s="47"/>
      <c r="Q41" s="19"/>
      <c r="R41" s="94">
        <f t="shared" si="4"/>
        <v>0</v>
      </c>
      <c r="S41" s="12"/>
      <c r="T41" s="49"/>
      <c r="U41" s="19"/>
      <c r="V41" s="94">
        <f t="shared" si="5"/>
        <v>0</v>
      </c>
    </row>
    <row r="42" spans="2:22" ht="20.25" customHeight="1" x14ac:dyDescent="0.4">
      <c r="B42" s="192"/>
      <c r="C42" s="12"/>
      <c r="D42" s="47"/>
      <c r="E42" s="19"/>
      <c r="F42" s="94">
        <f t="shared" si="0"/>
        <v>0</v>
      </c>
      <c r="G42" s="12"/>
      <c r="H42" s="47"/>
      <c r="I42" s="19"/>
      <c r="J42" s="94">
        <f t="shared" si="1"/>
        <v>0</v>
      </c>
      <c r="K42" s="12" t="s">
        <v>397</v>
      </c>
      <c r="L42" s="49">
        <v>10</v>
      </c>
      <c r="M42" s="14">
        <f t="shared" si="21"/>
        <v>0.1</v>
      </c>
      <c r="N42" s="94">
        <f t="shared" si="3"/>
        <v>19.5</v>
      </c>
      <c r="O42" s="12"/>
      <c r="P42" s="47"/>
      <c r="Q42" s="19"/>
      <c r="R42" s="94">
        <f t="shared" si="4"/>
        <v>0</v>
      </c>
      <c r="S42" s="12"/>
      <c r="T42" s="49"/>
      <c r="U42" s="19"/>
      <c r="V42" s="94">
        <f t="shared" si="5"/>
        <v>0</v>
      </c>
    </row>
    <row r="43" spans="2:22" x14ac:dyDescent="0.4">
      <c r="B43" s="192"/>
      <c r="C43" s="12"/>
      <c r="D43" s="47"/>
      <c r="E43" s="148"/>
      <c r="F43" s="94">
        <f t="shared" si="0"/>
        <v>0</v>
      </c>
      <c r="G43" s="12"/>
      <c r="H43" s="47"/>
      <c r="I43" s="148"/>
      <c r="J43" s="94">
        <f t="shared" si="1"/>
        <v>0</v>
      </c>
      <c r="K43" s="132"/>
      <c r="L43" s="47"/>
      <c r="M43" s="19"/>
      <c r="N43" s="94"/>
      <c r="O43" s="12"/>
      <c r="P43" s="47"/>
      <c r="Q43" s="148"/>
      <c r="R43" s="94">
        <f t="shared" si="4"/>
        <v>0</v>
      </c>
      <c r="S43" s="12"/>
      <c r="T43" s="49"/>
      <c r="U43" s="50"/>
      <c r="V43" s="94">
        <f t="shared" si="5"/>
        <v>0</v>
      </c>
    </row>
    <row r="44" spans="2:22" x14ac:dyDescent="0.4">
      <c r="B44" s="192"/>
      <c r="C44" s="17"/>
      <c r="D44" s="43"/>
      <c r="E44" s="48">
        <f>D44+D38+D39+D40+D41+D42+D43</f>
        <v>50</v>
      </c>
      <c r="F44" s="94">
        <f t="shared" si="0"/>
        <v>0</v>
      </c>
      <c r="G44" s="17"/>
      <c r="H44" s="43"/>
      <c r="I44" s="48">
        <f>H44+H38+H39+H40+H41+H42+H43</f>
        <v>16</v>
      </c>
      <c r="J44" s="94">
        <f t="shared" si="1"/>
        <v>0</v>
      </c>
      <c r="K44" s="17"/>
      <c r="L44" s="43"/>
      <c r="M44" s="48"/>
      <c r="N44" s="94"/>
      <c r="O44" s="17"/>
      <c r="P44" s="43"/>
      <c r="Q44" s="48">
        <f>P44+P38+P39+P40+P41+P42+P43</f>
        <v>45</v>
      </c>
      <c r="R44" s="94">
        <f t="shared" si="4"/>
        <v>0</v>
      </c>
      <c r="S44" s="17"/>
      <c r="T44" s="44"/>
      <c r="U44" s="48">
        <f>T44+T38+T39+T40+T41+T42+T43</f>
        <v>33</v>
      </c>
      <c r="V44" s="94">
        <f t="shared" si="5"/>
        <v>0</v>
      </c>
    </row>
    <row r="45" spans="2:22" ht="24" customHeight="1" x14ac:dyDescent="0.4">
      <c r="B45" s="157" t="s">
        <v>398</v>
      </c>
      <c r="C45" s="196"/>
      <c r="D45" s="197"/>
      <c r="E45" s="56"/>
      <c r="F45" s="95"/>
      <c r="G45" s="196" t="s">
        <v>399</v>
      </c>
      <c r="H45" s="197"/>
      <c r="I45" s="56"/>
      <c r="J45" s="95"/>
      <c r="K45" s="196"/>
      <c r="L45" s="197"/>
      <c r="M45" s="56"/>
      <c r="N45" s="95"/>
      <c r="O45" s="196" t="s">
        <v>400</v>
      </c>
      <c r="P45" s="197"/>
      <c r="Q45" s="56"/>
      <c r="R45" s="95"/>
      <c r="S45" s="196"/>
      <c r="T45" s="197"/>
      <c r="U45" s="56"/>
      <c r="V45" s="95"/>
    </row>
    <row r="46" spans="2:22" ht="21.75" customHeight="1" x14ac:dyDescent="0.4">
      <c r="B46" s="200"/>
      <c r="C46" s="59" t="s">
        <v>188</v>
      </c>
      <c r="D46" s="42">
        <v>4.3</v>
      </c>
      <c r="E46" s="136">
        <f>E5+E15+E39</f>
        <v>5.0129870129870131</v>
      </c>
      <c r="F46" s="137"/>
      <c r="G46" s="59" t="s">
        <v>188</v>
      </c>
      <c r="H46" s="42">
        <v>4.2</v>
      </c>
      <c r="I46" s="136">
        <f>I5+I6</f>
        <v>4</v>
      </c>
      <c r="J46" s="137"/>
      <c r="K46" s="59" t="s">
        <v>188</v>
      </c>
      <c r="L46" s="42">
        <v>4</v>
      </c>
      <c r="M46" s="136">
        <f>M5</f>
        <v>4</v>
      </c>
      <c r="N46" s="137"/>
      <c r="O46" s="59" t="s">
        <v>188</v>
      </c>
      <c r="P46" s="126">
        <f t="shared" ref="P46" si="23">Q46</f>
        <v>4</v>
      </c>
      <c r="Q46" s="136">
        <f>Q5+Q6</f>
        <v>4</v>
      </c>
      <c r="R46" s="137"/>
      <c r="S46" s="59" t="s">
        <v>188</v>
      </c>
      <c r="T46" s="126">
        <f t="shared" ref="T46" si="24">U46</f>
        <v>4.8531468531468533</v>
      </c>
      <c r="U46" s="57">
        <f>U38+U24+U6+U5</f>
        <v>4.8531468531468533</v>
      </c>
      <c r="V46" s="96"/>
    </row>
    <row r="47" spans="2:22" x14ac:dyDescent="0.4">
      <c r="B47" s="201"/>
      <c r="C47" s="59" t="s">
        <v>9</v>
      </c>
      <c r="D47" s="42">
        <f t="shared" ref="D47:D50" si="25">E47</f>
        <v>0</v>
      </c>
      <c r="E47" s="136">
        <v>0</v>
      </c>
      <c r="F47" s="137"/>
      <c r="G47" s="59" t="s">
        <v>9</v>
      </c>
      <c r="H47" s="42">
        <f t="shared" ref="H47" si="26">I47</f>
        <v>0</v>
      </c>
      <c r="I47" s="136">
        <v>0</v>
      </c>
      <c r="J47" s="137"/>
      <c r="K47" s="59" t="s">
        <v>9</v>
      </c>
      <c r="L47" s="42">
        <f t="shared" ref="L47:L50" si="27">M47</f>
        <v>0</v>
      </c>
      <c r="M47" s="136"/>
      <c r="N47" s="137"/>
      <c r="O47" s="59" t="s">
        <v>9</v>
      </c>
      <c r="P47" s="126">
        <f>Q47</f>
        <v>0</v>
      </c>
      <c r="Q47" s="136"/>
      <c r="R47" s="137"/>
      <c r="S47" s="59" t="s">
        <v>9</v>
      </c>
      <c r="T47" s="126">
        <f>U47</f>
        <v>0</v>
      </c>
      <c r="U47" s="57"/>
      <c r="V47" s="96"/>
    </row>
    <row r="48" spans="2:22" x14ac:dyDescent="0.4">
      <c r="B48" s="201"/>
      <c r="C48" s="59" t="s">
        <v>3</v>
      </c>
      <c r="D48" s="42">
        <f t="shared" si="25"/>
        <v>2.7214285714285711</v>
      </c>
      <c r="E48" s="136">
        <f>E14+E23+E24+E39</f>
        <v>2.7214285714285711</v>
      </c>
      <c r="F48" s="137"/>
      <c r="G48" s="59" t="s">
        <v>3</v>
      </c>
      <c r="H48" s="42">
        <v>2</v>
      </c>
      <c r="I48" s="136">
        <f>I14+I16+I25+I38</f>
        <v>2.0416666666666665</v>
      </c>
      <c r="J48" s="137"/>
      <c r="K48" s="59" t="s">
        <v>3</v>
      </c>
      <c r="L48" s="42">
        <v>2.1</v>
      </c>
      <c r="M48" s="136">
        <f>M14+M23</f>
        <v>2.1142857142857143</v>
      </c>
      <c r="N48" s="137"/>
      <c r="O48" s="59" t="s">
        <v>3</v>
      </c>
      <c r="P48" s="126">
        <v>3.5</v>
      </c>
      <c r="Q48" s="136">
        <f>Q39+Q24+Q23+Q14</f>
        <v>2.6969696969696968</v>
      </c>
      <c r="R48" s="137"/>
      <c r="S48" s="59" t="s">
        <v>3</v>
      </c>
      <c r="T48" s="126">
        <f>U48</f>
        <v>2.8</v>
      </c>
      <c r="U48" s="57">
        <f>U27+U23+U14</f>
        <v>2.8</v>
      </c>
      <c r="V48" s="96"/>
    </row>
    <row r="49" spans="2:22" x14ac:dyDescent="0.4">
      <c r="B49" s="201"/>
      <c r="C49" s="59" t="s">
        <v>4</v>
      </c>
      <c r="D49" s="42">
        <v>1.6</v>
      </c>
      <c r="E49" s="136">
        <f>E16+E17+E26+E27+E28+E32+E33+E34+E38+E40+E25</f>
        <v>1.6949999999999998</v>
      </c>
      <c r="F49" s="137"/>
      <c r="G49" s="59" t="s">
        <v>4</v>
      </c>
      <c r="H49" s="42">
        <v>2.4</v>
      </c>
      <c r="I49" s="136">
        <f>I15+I17+I18+I23+I24+I26+I27+I32+I33+I34+I39+I40</f>
        <v>2.38</v>
      </c>
      <c r="J49" s="137"/>
      <c r="K49" s="59" t="s">
        <v>4</v>
      </c>
      <c r="L49" s="42">
        <v>2.4</v>
      </c>
      <c r="M49" s="136">
        <f>M6+M7+M8+M9+M32+M33+M34+M39+M40+M41+M42</f>
        <v>1.91</v>
      </c>
      <c r="N49" s="137"/>
      <c r="O49" s="59" t="s">
        <v>4</v>
      </c>
      <c r="P49" s="126">
        <v>2.1</v>
      </c>
      <c r="Q49" s="136">
        <f>Q40+Q38+Q34+Q33+Q32+Q25+Q18+Q17+Q16+Q15</f>
        <v>2.06</v>
      </c>
      <c r="R49" s="137"/>
      <c r="S49" s="59" t="s">
        <v>4</v>
      </c>
      <c r="T49" s="126">
        <v>1.6</v>
      </c>
      <c r="U49" s="57">
        <f>U39+U34+U33+U32+U26+U25+U17+U16+U15</f>
        <v>1.61</v>
      </c>
      <c r="V49" s="96"/>
    </row>
    <row r="50" spans="2:22" x14ac:dyDescent="0.4">
      <c r="B50" s="201"/>
      <c r="C50" s="59" t="s">
        <v>5</v>
      </c>
      <c r="D50" s="42">
        <f t="shared" si="25"/>
        <v>0</v>
      </c>
      <c r="E50" s="136"/>
      <c r="F50" s="137"/>
      <c r="G50" s="59" t="s">
        <v>5</v>
      </c>
      <c r="H50" s="42">
        <v>1</v>
      </c>
      <c r="I50" s="136"/>
      <c r="J50" s="137"/>
      <c r="K50" s="59" t="s">
        <v>5</v>
      </c>
      <c r="L50" s="42">
        <f t="shared" si="27"/>
        <v>0</v>
      </c>
      <c r="M50" s="136"/>
      <c r="N50" s="137"/>
      <c r="O50" s="59" t="s">
        <v>5</v>
      </c>
      <c r="P50" s="126">
        <f>Q50</f>
        <v>0</v>
      </c>
      <c r="Q50" s="136"/>
      <c r="R50" s="137"/>
      <c r="S50" s="59" t="s">
        <v>5</v>
      </c>
      <c r="T50" s="126">
        <f>U50</f>
        <v>0</v>
      </c>
      <c r="U50" s="57"/>
      <c r="V50" s="96"/>
    </row>
    <row r="51" spans="2:22" ht="18.75" customHeight="1" x14ac:dyDescent="0.4">
      <c r="B51" s="201"/>
      <c r="C51" s="203" t="s">
        <v>192</v>
      </c>
      <c r="D51" s="194">
        <f>E51</f>
        <v>2.5</v>
      </c>
      <c r="E51" s="57">
        <v>2.5</v>
      </c>
      <c r="F51" s="90"/>
      <c r="G51" s="203" t="s">
        <v>193</v>
      </c>
      <c r="H51" s="194">
        <f>I51</f>
        <v>2.5</v>
      </c>
      <c r="I51" s="57">
        <v>2.5</v>
      </c>
      <c r="J51" s="90"/>
      <c r="K51" s="203" t="s">
        <v>193</v>
      </c>
      <c r="L51" s="194">
        <v>3</v>
      </c>
      <c r="M51" s="57">
        <v>3</v>
      </c>
      <c r="N51" s="96"/>
      <c r="O51" s="203" t="s">
        <v>193</v>
      </c>
      <c r="P51" s="194">
        <f>Q51</f>
        <v>2.5</v>
      </c>
      <c r="Q51" s="57">
        <v>2.5</v>
      </c>
      <c r="R51" s="96"/>
      <c r="S51" s="203" t="s">
        <v>193</v>
      </c>
      <c r="T51" s="194">
        <f>U51</f>
        <v>2.5</v>
      </c>
      <c r="U51" s="57">
        <v>2.5</v>
      </c>
      <c r="V51" s="96"/>
    </row>
    <row r="52" spans="2:22" x14ac:dyDescent="0.4">
      <c r="B52" s="201"/>
      <c r="C52" s="203"/>
      <c r="D52" s="194"/>
      <c r="E52" s="57">
        <v>0</v>
      </c>
      <c r="F52" s="90"/>
      <c r="G52" s="203"/>
      <c r="H52" s="194"/>
      <c r="I52" s="57">
        <v>0</v>
      </c>
      <c r="J52" s="90"/>
      <c r="K52" s="203"/>
      <c r="L52" s="194"/>
      <c r="M52" s="57">
        <v>0</v>
      </c>
      <c r="N52" s="96"/>
      <c r="O52" s="203"/>
      <c r="P52" s="194"/>
      <c r="Q52" s="57">
        <v>0</v>
      </c>
      <c r="R52" s="96"/>
      <c r="S52" s="203"/>
      <c r="T52" s="194"/>
      <c r="U52" s="57">
        <v>0</v>
      </c>
      <c r="V52" s="96"/>
    </row>
    <row r="53" spans="2:22" x14ac:dyDescent="0.4">
      <c r="B53" s="202"/>
      <c r="C53" s="60" t="s">
        <v>7</v>
      </c>
      <c r="D53" s="61">
        <f t="shared" ref="D53" si="28">D46*70+D47*120+D48*75+D49*25+D50*60+D51*45</f>
        <v>657.60714285714289</v>
      </c>
      <c r="E53" s="62"/>
      <c r="F53" s="97"/>
      <c r="G53" s="60" t="s">
        <v>7</v>
      </c>
      <c r="H53" s="61">
        <f>H46*70+H47*120+H48*75+H49*25+H50*60+I51*45</f>
        <v>676.5</v>
      </c>
      <c r="I53" s="62"/>
      <c r="J53" s="97"/>
      <c r="K53" s="60" t="s">
        <v>7</v>
      </c>
      <c r="L53" s="61">
        <f>L46*70+L47*120+L48*75+L49*25+L50*60+M51*45</f>
        <v>632.5</v>
      </c>
      <c r="M53" s="62"/>
      <c r="N53" s="97"/>
      <c r="O53" s="60" t="s">
        <v>7</v>
      </c>
      <c r="P53" s="61">
        <f>P46*70+P47*120+P48*75+P49*25+P50*60+Q51*45</f>
        <v>707.5</v>
      </c>
      <c r="Q53" s="62"/>
      <c r="R53" s="97"/>
      <c r="S53" s="60" t="s">
        <v>7</v>
      </c>
      <c r="T53" s="61">
        <f>T46*70+T47*120+T48*75+T49*25+T50*60+U51*45</f>
        <v>702.22027972027968</v>
      </c>
      <c r="U53" s="62"/>
      <c r="V53" s="97"/>
    </row>
    <row r="54" spans="2:22" x14ac:dyDescent="0.4">
      <c r="B54" s="64"/>
    </row>
    <row r="55" spans="2:22" x14ac:dyDescent="0.4">
      <c r="B55" s="64"/>
    </row>
    <row r="56" spans="2:22" x14ac:dyDescent="0.4">
      <c r="B56" s="64"/>
    </row>
  </sheetData>
  <mergeCells count="53">
    <mergeCell ref="B1:T1"/>
    <mergeCell ref="S3:T3"/>
    <mergeCell ref="B4:B12"/>
    <mergeCell ref="C4:D4"/>
    <mergeCell ref="G4:H4"/>
    <mergeCell ref="K4:L4"/>
    <mergeCell ref="O4:P4"/>
    <mergeCell ref="S4:T4"/>
    <mergeCell ref="C3:D3"/>
    <mergeCell ref="G3:H3"/>
    <mergeCell ref="K3:L3"/>
    <mergeCell ref="O3:P3"/>
    <mergeCell ref="B2:H2"/>
    <mergeCell ref="S22:T22"/>
    <mergeCell ref="B13:B21"/>
    <mergeCell ref="C13:D13"/>
    <mergeCell ref="G13:H13"/>
    <mergeCell ref="K13:L13"/>
    <mergeCell ref="O13:P13"/>
    <mergeCell ref="S13:T13"/>
    <mergeCell ref="B22:B30"/>
    <mergeCell ref="C22:D22"/>
    <mergeCell ref="G22:H22"/>
    <mergeCell ref="K22:L22"/>
    <mergeCell ref="O22:P22"/>
    <mergeCell ref="S37:T37"/>
    <mergeCell ref="B31:B36"/>
    <mergeCell ref="C31:D31"/>
    <mergeCell ref="G31:H31"/>
    <mergeCell ref="K31:L31"/>
    <mergeCell ref="O31:P31"/>
    <mergeCell ref="S31:T31"/>
    <mergeCell ref="B37:B44"/>
    <mergeCell ref="C37:D37"/>
    <mergeCell ref="G37:H37"/>
    <mergeCell ref="K37:L37"/>
    <mergeCell ref="O37:P37"/>
    <mergeCell ref="B46:B53"/>
    <mergeCell ref="C51:C52"/>
    <mergeCell ref="G51:G52"/>
    <mergeCell ref="K51:K52"/>
    <mergeCell ref="O51:O52"/>
    <mergeCell ref="D51:D52"/>
    <mergeCell ref="H51:H52"/>
    <mergeCell ref="L51:L52"/>
    <mergeCell ref="S51:S52"/>
    <mergeCell ref="C45:D45"/>
    <mergeCell ref="G45:H45"/>
    <mergeCell ref="K45:L45"/>
    <mergeCell ref="O45:P45"/>
    <mergeCell ref="S45:T45"/>
    <mergeCell ref="P51:P52"/>
    <mergeCell ref="T51:T52"/>
  </mergeCells>
  <phoneticPr fontId="2" type="noConversion"/>
  <printOptions horizontalCentered="1" verticalCentered="1"/>
  <pageMargins left="0" right="0" top="0" bottom="0" header="0.31496062992125984" footer="0.31496062992125984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56"/>
  <sheetViews>
    <sheetView view="pageBreakPreview" topLeftCell="A13" zoomScaleNormal="85" zoomScaleSheetLayoutView="100" workbookViewId="0">
      <selection activeCell="X18" sqref="X18"/>
    </sheetView>
  </sheetViews>
  <sheetFormatPr defaultColWidth="9" defaultRowHeight="19.8" x14ac:dyDescent="0.4"/>
  <cols>
    <col min="1" max="1" width="0.77734375" style="5" customWidth="1"/>
    <col min="2" max="2" width="7.6640625" style="67" customWidth="1"/>
    <col min="3" max="3" width="9.109375" style="5" customWidth="1"/>
    <col min="4" max="4" width="9.109375" style="65" customWidth="1"/>
    <col min="5" max="5" width="9.109375" style="65" hidden="1" customWidth="1"/>
    <col min="6" max="6" width="9.109375" style="98" hidden="1" customWidth="1"/>
    <col min="7" max="7" width="9.109375" style="5" customWidth="1"/>
    <col min="8" max="8" width="9.109375" style="65" customWidth="1"/>
    <col min="9" max="9" width="9.109375" style="65" hidden="1" customWidth="1"/>
    <col min="10" max="10" width="9.109375" style="98" hidden="1" customWidth="1"/>
    <col min="11" max="11" width="9.109375" style="5" customWidth="1"/>
    <col min="12" max="12" width="9.109375" style="65" customWidth="1"/>
    <col min="13" max="13" width="9.109375" style="65" hidden="1" customWidth="1"/>
    <col min="14" max="14" width="9.109375" style="98" hidden="1" customWidth="1"/>
    <col min="15" max="15" width="9.109375" style="5" customWidth="1"/>
    <col min="16" max="16" width="9.109375" style="66" customWidth="1"/>
    <col min="17" max="17" width="9.109375" style="5" hidden="1" customWidth="1"/>
    <col min="18" max="18" width="9.109375" style="98" hidden="1" customWidth="1"/>
    <col min="19" max="19" width="9.109375" style="5" customWidth="1"/>
    <col min="20" max="20" width="9.109375" style="66" customWidth="1"/>
    <col min="21" max="21" width="9.109375" style="5" hidden="1" customWidth="1"/>
    <col min="22" max="22" width="9.109375" style="98" hidden="1" customWidth="1"/>
    <col min="23" max="16384" width="9" style="5"/>
  </cols>
  <sheetData>
    <row r="1" spans="1:22" s="3" customFormat="1" x14ac:dyDescent="0.4">
      <c r="A1" s="40"/>
      <c r="B1" s="185" t="s">
        <v>123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207"/>
      <c r="R1" s="207"/>
      <c r="S1" s="207"/>
      <c r="T1" s="207"/>
      <c r="U1" s="40"/>
      <c r="V1" s="40"/>
    </row>
    <row r="2" spans="1:22" s="3" customFormat="1" ht="20.100000000000001" customHeight="1" x14ac:dyDescent="0.4">
      <c r="A2" s="40"/>
      <c r="B2" s="208" t="s">
        <v>0</v>
      </c>
      <c r="C2" s="209"/>
      <c r="D2" s="209"/>
      <c r="E2" s="209"/>
      <c r="F2" s="209"/>
      <c r="G2" s="209"/>
      <c r="H2" s="209"/>
      <c r="I2" s="42"/>
      <c r="J2" s="142"/>
      <c r="K2" s="42"/>
      <c r="L2" s="42"/>
      <c r="M2" s="42"/>
      <c r="N2" s="142"/>
      <c r="O2" s="39"/>
      <c r="P2" s="42"/>
      <c r="Q2" s="42"/>
      <c r="R2" s="142"/>
      <c r="S2" s="39"/>
      <c r="T2" s="42"/>
      <c r="U2" s="4"/>
      <c r="V2" s="92"/>
    </row>
    <row r="3" spans="1:22" ht="20.100000000000001" customHeight="1" x14ac:dyDescent="0.4">
      <c r="A3" s="149"/>
      <c r="B3" s="143" t="s">
        <v>1</v>
      </c>
      <c r="C3" s="188">
        <v>43080</v>
      </c>
      <c r="D3" s="189"/>
      <c r="E3" s="144"/>
      <c r="F3" s="145"/>
      <c r="G3" s="188">
        <v>43081</v>
      </c>
      <c r="H3" s="189"/>
      <c r="I3" s="144"/>
      <c r="J3" s="145"/>
      <c r="K3" s="188">
        <v>43082</v>
      </c>
      <c r="L3" s="189"/>
      <c r="M3" s="144"/>
      <c r="N3" s="145"/>
      <c r="O3" s="188">
        <v>43083</v>
      </c>
      <c r="P3" s="189"/>
      <c r="Q3" s="144"/>
      <c r="R3" s="145"/>
      <c r="S3" s="188">
        <v>43084</v>
      </c>
      <c r="T3" s="189"/>
      <c r="U3" s="75"/>
      <c r="V3" s="93"/>
    </row>
    <row r="4" spans="1:22" ht="20.100000000000001" customHeight="1" x14ac:dyDescent="0.4">
      <c r="A4" s="149"/>
      <c r="B4" s="192" t="s">
        <v>24</v>
      </c>
      <c r="C4" s="190" t="s">
        <v>261</v>
      </c>
      <c r="D4" s="193"/>
      <c r="E4" s="158"/>
      <c r="F4" s="159"/>
      <c r="G4" s="190" t="s">
        <v>12</v>
      </c>
      <c r="H4" s="193"/>
      <c r="I4" s="158"/>
      <c r="J4" s="159"/>
      <c r="K4" s="205" t="s">
        <v>109</v>
      </c>
      <c r="L4" s="206"/>
      <c r="M4" s="158"/>
      <c r="N4" s="159"/>
      <c r="O4" s="190" t="s">
        <v>261</v>
      </c>
      <c r="P4" s="193"/>
      <c r="Q4" s="158"/>
      <c r="R4" s="159"/>
      <c r="S4" s="190" t="s">
        <v>13</v>
      </c>
      <c r="T4" s="193"/>
      <c r="U4" s="76"/>
      <c r="V4" s="87"/>
    </row>
    <row r="5" spans="1:22" ht="20.100000000000001" customHeight="1" x14ac:dyDescent="0.4">
      <c r="A5" s="149"/>
      <c r="B5" s="192"/>
      <c r="C5" s="20" t="s">
        <v>190</v>
      </c>
      <c r="D5" s="73">
        <v>80</v>
      </c>
      <c r="E5" s="71">
        <f>D5/20</f>
        <v>4</v>
      </c>
      <c r="F5" s="94">
        <f>D5*1180/1000</f>
        <v>94.4</v>
      </c>
      <c r="G5" s="20" t="s">
        <v>190</v>
      </c>
      <c r="H5" s="73">
        <v>70</v>
      </c>
      <c r="I5" s="71">
        <f>H5/20</f>
        <v>3.5</v>
      </c>
      <c r="J5" s="94">
        <f>H5*1950/1000</f>
        <v>136.5</v>
      </c>
      <c r="K5" s="162" t="s">
        <v>134</v>
      </c>
      <c r="L5" s="73">
        <v>90</v>
      </c>
      <c r="M5" s="128">
        <f>L5/20</f>
        <v>4.5</v>
      </c>
      <c r="N5" s="94">
        <f>L5*1950/1000/0.6</f>
        <v>292.5</v>
      </c>
      <c r="O5" s="20" t="s">
        <v>323</v>
      </c>
      <c r="P5" s="73">
        <v>80</v>
      </c>
      <c r="Q5" s="71">
        <f>P5/20</f>
        <v>4</v>
      </c>
      <c r="R5" s="94">
        <f>P5*1950/1000</f>
        <v>156</v>
      </c>
      <c r="S5" s="20" t="s">
        <v>323</v>
      </c>
      <c r="T5" s="73">
        <v>80</v>
      </c>
      <c r="U5" s="71">
        <f>T5/20</f>
        <v>4</v>
      </c>
      <c r="V5" s="94">
        <f>T5*1950/1000</f>
        <v>156</v>
      </c>
    </row>
    <row r="6" spans="1:22" ht="20.100000000000001" customHeight="1" x14ac:dyDescent="0.4">
      <c r="A6" s="149"/>
      <c r="B6" s="192"/>
      <c r="C6" s="20"/>
      <c r="D6" s="49"/>
      <c r="E6" s="77"/>
      <c r="F6" s="94">
        <f t="shared" ref="F6:F44" si="0">D6*1180/1000</f>
        <v>0</v>
      </c>
      <c r="G6" s="20" t="s">
        <v>324</v>
      </c>
      <c r="H6" s="49">
        <v>10</v>
      </c>
      <c r="I6" s="71">
        <f>H6/20</f>
        <v>0.5</v>
      </c>
      <c r="J6" s="94">
        <f t="shared" ref="J6:J44" si="1">H6*1950/1000</f>
        <v>19.5</v>
      </c>
      <c r="K6" s="146" t="s">
        <v>325</v>
      </c>
      <c r="L6" s="78">
        <v>30</v>
      </c>
      <c r="M6" s="100">
        <f t="shared" ref="M6:M10" si="2">L6/100</f>
        <v>0.3</v>
      </c>
      <c r="N6" s="94">
        <f t="shared" ref="N6:N44" si="3">L6*1950/1000</f>
        <v>58.5</v>
      </c>
      <c r="O6" s="20"/>
      <c r="P6" s="49"/>
      <c r="Q6" s="77"/>
      <c r="R6" s="94">
        <f t="shared" ref="R6:R44" si="4">P6*1950/1000</f>
        <v>0</v>
      </c>
      <c r="S6" s="20" t="s">
        <v>326</v>
      </c>
      <c r="T6" s="49">
        <v>10</v>
      </c>
      <c r="U6" s="77"/>
      <c r="V6" s="94">
        <f t="shared" ref="V6:V44" si="5">T6*1950/1000</f>
        <v>19.5</v>
      </c>
    </row>
    <row r="7" spans="1:22" ht="20.100000000000001" customHeight="1" x14ac:dyDescent="0.4">
      <c r="A7" s="149"/>
      <c r="B7" s="192"/>
      <c r="C7" s="52"/>
      <c r="D7" s="49"/>
      <c r="E7" s="48"/>
      <c r="F7" s="94">
        <f t="shared" si="0"/>
        <v>0</v>
      </c>
      <c r="G7" s="52"/>
      <c r="H7" s="49"/>
      <c r="I7" s="48"/>
      <c r="J7" s="94">
        <f t="shared" si="1"/>
        <v>0</v>
      </c>
      <c r="K7" s="146" t="s">
        <v>327</v>
      </c>
      <c r="L7" s="78">
        <v>10</v>
      </c>
      <c r="M7" s="100">
        <f t="shared" si="2"/>
        <v>0.1</v>
      </c>
      <c r="N7" s="94">
        <f t="shared" si="3"/>
        <v>19.5</v>
      </c>
      <c r="O7" s="52"/>
      <c r="P7" s="49"/>
      <c r="Q7" s="48"/>
      <c r="R7" s="94">
        <f t="shared" si="4"/>
        <v>0</v>
      </c>
      <c r="S7" s="52"/>
      <c r="T7" s="49"/>
      <c r="U7" s="48"/>
      <c r="V7" s="94">
        <f t="shared" si="5"/>
        <v>0</v>
      </c>
    </row>
    <row r="8" spans="1:22" ht="20.100000000000001" customHeight="1" x14ac:dyDescent="0.4">
      <c r="A8" s="149"/>
      <c r="B8" s="192"/>
      <c r="C8" s="17"/>
      <c r="D8" s="44"/>
      <c r="E8" s="48"/>
      <c r="F8" s="94">
        <f t="shared" si="0"/>
        <v>0</v>
      </c>
      <c r="G8" s="17"/>
      <c r="H8" s="44"/>
      <c r="I8" s="48"/>
      <c r="J8" s="94">
        <f t="shared" si="1"/>
        <v>0</v>
      </c>
      <c r="K8" s="146" t="s">
        <v>328</v>
      </c>
      <c r="L8" s="78">
        <v>10</v>
      </c>
      <c r="M8" s="100">
        <f t="shared" si="2"/>
        <v>0.1</v>
      </c>
      <c r="N8" s="94">
        <f t="shared" si="3"/>
        <v>19.5</v>
      </c>
      <c r="O8" s="17"/>
      <c r="P8" s="44"/>
      <c r="Q8" s="48"/>
      <c r="R8" s="94">
        <f t="shared" si="4"/>
        <v>0</v>
      </c>
      <c r="S8" s="17"/>
      <c r="T8" s="44"/>
      <c r="U8" s="48"/>
      <c r="V8" s="94">
        <f t="shared" si="5"/>
        <v>0</v>
      </c>
    </row>
    <row r="9" spans="1:22" ht="20.100000000000001" customHeight="1" x14ac:dyDescent="0.4">
      <c r="A9" s="149"/>
      <c r="B9" s="192"/>
      <c r="C9" s="146"/>
      <c r="D9" s="147"/>
      <c r="E9" s="148"/>
      <c r="F9" s="94">
        <f t="shared" si="0"/>
        <v>0</v>
      </c>
      <c r="G9" s="146"/>
      <c r="H9" s="147"/>
      <c r="I9" s="148"/>
      <c r="J9" s="94">
        <f t="shared" si="1"/>
        <v>0</v>
      </c>
      <c r="K9" s="146" t="s">
        <v>136</v>
      </c>
      <c r="L9" s="78">
        <v>1</v>
      </c>
      <c r="M9" s="100">
        <f t="shared" si="2"/>
        <v>0.01</v>
      </c>
      <c r="N9" s="94">
        <f t="shared" si="3"/>
        <v>1.95</v>
      </c>
      <c r="O9" s="146"/>
      <c r="P9" s="147"/>
      <c r="Q9" s="148"/>
      <c r="R9" s="94">
        <f t="shared" si="4"/>
        <v>0</v>
      </c>
      <c r="S9" s="146"/>
      <c r="T9" s="147"/>
      <c r="U9" s="50"/>
      <c r="V9" s="94">
        <f t="shared" si="5"/>
        <v>0</v>
      </c>
    </row>
    <row r="10" spans="1:22" ht="20.100000000000001" customHeight="1" x14ac:dyDescent="0.4">
      <c r="A10" s="149"/>
      <c r="B10" s="192"/>
      <c r="C10" s="146"/>
      <c r="D10" s="147"/>
      <c r="E10" s="148"/>
      <c r="F10" s="94">
        <f t="shared" si="0"/>
        <v>0</v>
      </c>
      <c r="G10" s="146"/>
      <c r="H10" s="147"/>
      <c r="I10" s="148"/>
      <c r="J10" s="94">
        <f t="shared" si="1"/>
        <v>0</v>
      </c>
      <c r="K10" s="146" t="s">
        <v>67</v>
      </c>
      <c r="L10" s="78">
        <v>1</v>
      </c>
      <c r="M10" s="100">
        <f t="shared" si="2"/>
        <v>0.01</v>
      </c>
      <c r="N10" s="94">
        <f t="shared" si="3"/>
        <v>1.95</v>
      </c>
      <c r="O10" s="146"/>
      <c r="P10" s="147"/>
      <c r="Q10" s="148"/>
      <c r="R10" s="94">
        <f t="shared" si="4"/>
        <v>0</v>
      </c>
      <c r="S10" s="146"/>
      <c r="T10" s="147"/>
      <c r="U10" s="50"/>
      <c r="V10" s="94">
        <f t="shared" si="5"/>
        <v>0</v>
      </c>
    </row>
    <row r="11" spans="1:22" ht="20.100000000000001" customHeight="1" x14ac:dyDescent="0.4">
      <c r="A11" s="149"/>
      <c r="B11" s="192"/>
      <c r="C11" s="146"/>
      <c r="D11" s="147"/>
      <c r="E11" s="148"/>
      <c r="F11" s="94">
        <f t="shared" si="0"/>
        <v>0</v>
      </c>
      <c r="G11" s="146"/>
      <c r="H11" s="147"/>
      <c r="I11" s="148"/>
      <c r="J11" s="94">
        <f t="shared" si="1"/>
        <v>0</v>
      </c>
      <c r="K11" s="146"/>
      <c r="L11" s="147"/>
      <c r="M11" s="155"/>
      <c r="N11" s="94">
        <f t="shared" si="3"/>
        <v>0</v>
      </c>
      <c r="O11" s="146"/>
      <c r="P11" s="147"/>
      <c r="Q11" s="148"/>
      <c r="R11" s="94">
        <f t="shared" si="4"/>
        <v>0</v>
      </c>
      <c r="S11" s="146"/>
      <c r="T11" s="147"/>
      <c r="U11" s="50"/>
      <c r="V11" s="94">
        <f t="shared" si="5"/>
        <v>0</v>
      </c>
    </row>
    <row r="12" spans="1:22" ht="20.100000000000001" customHeight="1" x14ac:dyDescent="0.4">
      <c r="A12" s="149"/>
      <c r="B12" s="192"/>
      <c r="C12" s="146"/>
      <c r="D12" s="147"/>
      <c r="E12" s="152"/>
      <c r="F12" s="94">
        <f t="shared" si="0"/>
        <v>0</v>
      </c>
      <c r="G12" s="146"/>
      <c r="H12" s="147"/>
      <c r="I12" s="148"/>
      <c r="J12" s="94">
        <f t="shared" si="1"/>
        <v>0</v>
      </c>
      <c r="K12" s="166"/>
      <c r="L12" s="167"/>
      <c r="M12" s="155"/>
      <c r="N12" s="94">
        <f t="shared" si="3"/>
        <v>0</v>
      </c>
      <c r="O12" s="146"/>
      <c r="P12" s="147"/>
      <c r="Q12" s="152"/>
      <c r="R12" s="94">
        <f t="shared" si="4"/>
        <v>0</v>
      </c>
      <c r="S12" s="146"/>
      <c r="T12" s="147"/>
      <c r="U12" s="69"/>
      <c r="V12" s="94">
        <f t="shared" si="5"/>
        <v>0</v>
      </c>
    </row>
    <row r="13" spans="1:22" ht="20.100000000000001" customHeight="1" x14ac:dyDescent="0.4">
      <c r="A13" s="149"/>
      <c r="B13" s="192" t="s">
        <v>329</v>
      </c>
      <c r="C13" s="190" t="s">
        <v>330</v>
      </c>
      <c r="D13" s="193"/>
      <c r="E13" s="158"/>
      <c r="F13" s="94">
        <f t="shared" si="0"/>
        <v>0</v>
      </c>
      <c r="G13" s="190" t="s">
        <v>331</v>
      </c>
      <c r="H13" s="193"/>
      <c r="I13" s="160"/>
      <c r="J13" s="94">
        <f t="shared" si="1"/>
        <v>0</v>
      </c>
      <c r="K13" s="190" t="s">
        <v>332</v>
      </c>
      <c r="L13" s="193"/>
      <c r="M13" s="160"/>
      <c r="N13" s="94">
        <f t="shared" si="3"/>
        <v>0</v>
      </c>
      <c r="O13" s="190" t="s">
        <v>333</v>
      </c>
      <c r="P13" s="193"/>
      <c r="Q13" s="158"/>
      <c r="R13" s="94">
        <f t="shared" si="4"/>
        <v>0</v>
      </c>
      <c r="S13" s="190" t="s">
        <v>435</v>
      </c>
      <c r="T13" s="193"/>
      <c r="U13" s="76"/>
      <c r="V13" s="94">
        <f t="shared" si="5"/>
        <v>0</v>
      </c>
    </row>
    <row r="14" spans="1:22" ht="20.100000000000001" customHeight="1" x14ac:dyDescent="0.4">
      <c r="A14" s="149"/>
      <c r="B14" s="192"/>
      <c r="C14" s="146" t="s">
        <v>334</v>
      </c>
      <c r="D14" s="168">
        <v>50</v>
      </c>
      <c r="E14" s="11">
        <f>D14*0.7/40</f>
        <v>0.875</v>
      </c>
      <c r="F14" s="94">
        <f t="shared" si="0"/>
        <v>59</v>
      </c>
      <c r="G14" s="146" t="s">
        <v>117</v>
      </c>
      <c r="H14" s="168">
        <v>50</v>
      </c>
      <c r="I14" s="46">
        <f>H14/40</f>
        <v>1.25</v>
      </c>
      <c r="J14" s="94">
        <f t="shared" si="1"/>
        <v>97.5</v>
      </c>
      <c r="K14" s="10" t="s">
        <v>335</v>
      </c>
      <c r="L14" s="45">
        <v>120</v>
      </c>
      <c r="M14" s="46">
        <f>L14*0.7/40</f>
        <v>2.1</v>
      </c>
      <c r="N14" s="94">
        <f t="shared" si="3"/>
        <v>234</v>
      </c>
      <c r="O14" s="146" t="s">
        <v>140</v>
      </c>
      <c r="P14" s="73">
        <v>60</v>
      </c>
      <c r="Q14" s="11">
        <f>P14/45</f>
        <v>1.3333333333333333</v>
      </c>
      <c r="R14" s="94">
        <f t="shared" si="4"/>
        <v>117</v>
      </c>
      <c r="S14" s="162" t="s">
        <v>146</v>
      </c>
      <c r="T14" s="73">
        <v>50</v>
      </c>
      <c r="U14" s="11">
        <f>T14/40</f>
        <v>1.25</v>
      </c>
      <c r="V14" s="94">
        <f t="shared" si="5"/>
        <v>97.5</v>
      </c>
    </row>
    <row r="15" spans="1:22" ht="20.100000000000001" customHeight="1" x14ac:dyDescent="0.4">
      <c r="A15" s="149"/>
      <c r="B15" s="192"/>
      <c r="C15" s="146" t="s">
        <v>116</v>
      </c>
      <c r="D15" s="168">
        <v>30</v>
      </c>
      <c r="E15" s="54">
        <f t="shared" ref="E15:E19" si="6">D15/100</f>
        <v>0.3</v>
      </c>
      <c r="F15" s="94">
        <f t="shared" si="0"/>
        <v>35.4</v>
      </c>
      <c r="G15" s="146" t="s">
        <v>118</v>
      </c>
      <c r="H15" s="168">
        <v>20</v>
      </c>
      <c r="I15" s="46">
        <f>H15/40</f>
        <v>0.5</v>
      </c>
      <c r="J15" s="94">
        <f>H15*1950/1000</f>
        <v>39</v>
      </c>
      <c r="K15" s="12"/>
      <c r="L15" s="47"/>
      <c r="M15" s="37"/>
      <c r="N15" s="94">
        <f>L15*1950/1000</f>
        <v>0</v>
      </c>
      <c r="O15" s="146" t="s">
        <v>66</v>
      </c>
      <c r="P15" s="49">
        <v>20</v>
      </c>
      <c r="Q15" s="54">
        <f t="shared" ref="Q15:Q19" si="7">P15/100</f>
        <v>0.2</v>
      </c>
      <c r="R15" s="94">
        <f>P15*1950/1000/0.6</f>
        <v>65</v>
      </c>
      <c r="S15" s="146" t="s">
        <v>66</v>
      </c>
      <c r="T15" s="49">
        <v>20</v>
      </c>
      <c r="U15" s="54">
        <f t="shared" ref="U15:U20" si="8">T15/100</f>
        <v>0.2</v>
      </c>
      <c r="V15" s="94">
        <f>T15*1950/1000</f>
        <v>39</v>
      </c>
    </row>
    <row r="16" spans="1:22" ht="20.100000000000001" customHeight="1" x14ac:dyDescent="0.4">
      <c r="A16" s="149"/>
      <c r="B16" s="192"/>
      <c r="C16" s="146" t="s">
        <v>56</v>
      </c>
      <c r="D16" s="168">
        <v>5</v>
      </c>
      <c r="E16" s="54">
        <f t="shared" si="6"/>
        <v>0.05</v>
      </c>
      <c r="F16" s="94">
        <f t="shared" si="0"/>
        <v>5.9</v>
      </c>
      <c r="G16" s="146" t="s">
        <v>119</v>
      </c>
      <c r="H16" s="168">
        <v>30</v>
      </c>
      <c r="I16" s="14">
        <f t="shared" ref="I16:I18" si="9">H16/100</f>
        <v>0.3</v>
      </c>
      <c r="J16" s="94">
        <f>H16*1950/1000</f>
        <v>58.5</v>
      </c>
      <c r="K16" s="12"/>
      <c r="L16" s="47"/>
      <c r="M16" s="77"/>
      <c r="N16" s="94">
        <f>L16*1950/1000</f>
        <v>0</v>
      </c>
      <c r="O16" s="146" t="s">
        <v>79</v>
      </c>
      <c r="P16" s="49">
        <v>10</v>
      </c>
      <c r="Q16" s="54">
        <f t="shared" si="7"/>
        <v>0.1</v>
      </c>
      <c r="R16" s="94">
        <f>P16*1950/1000</f>
        <v>19.5</v>
      </c>
      <c r="S16" s="132" t="s">
        <v>336</v>
      </c>
      <c r="T16" s="49">
        <v>35</v>
      </c>
      <c r="U16" s="11">
        <f>T16/40</f>
        <v>0.875</v>
      </c>
      <c r="V16" s="94">
        <f>T16*1950/1000</f>
        <v>68.25</v>
      </c>
    </row>
    <row r="17" spans="1:22" ht="20.100000000000001" customHeight="1" x14ac:dyDescent="0.4">
      <c r="A17" s="149"/>
      <c r="B17" s="192"/>
      <c r="C17" s="146" t="s">
        <v>61</v>
      </c>
      <c r="D17" s="168">
        <v>0.5</v>
      </c>
      <c r="E17" s="54">
        <f t="shared" si="6"/>
        <v>5.0000000000000001E-3</v>
      </c>
      <c r="F17" s="94">
        <f t="shared" si="0"/>
        <v>0.59</v>
      </c>
      <c r="G17" s="146" t="s">
        <v>56</v>
      </c>
      <c r="H17" s="168">
        <v>5</v>
      </c>
      <c r="I17" s="14">
        <f t="shared" si="9"/>
        <v>0.05</v>
      </c>
      <c r="J17" s="94">
        <f>H17*1950/1000</f>
        <v>9.75</v>
      </c>
      <c r="K17" s="12"/>
      <c r="L17" s="47"/>
      <c r="M17" s="19"/>
      <c r="N17" s="94">
        <f>L17*1950/1000</f>
        <v>0</v>
      </c>
      <c r="O17" s="146" t="s">
        <v>67</v>
      </c>
      <c r="P17" s="49">
        <v>2</v>
      </c>
      <c r="Q17" s="54">
        <f t="shared" si="7"/>
        <v>0.02</v>
      </c>
      <c r="R17" s="94">
        <f>P17*1950/1000</f>
        <v>3.9</v>
      </c>
      <c r="S17" s="146" t="s">
        <v>56</v>
      </c>
      <c r="T17" s="49">
        <v>5</v>
      </c>
      <c r="U17" s="54">
        <f t="shared" si="8"/>
        <v>0.05</v>
      </c>
      <c r="V17" s="94">
        <f>T17*1950/1000</f>
        <v>9.75</v>
      </c>
    </row>
    <row r="18" spans="1:22" ht="20.100000000000001" customHeight="1" x14ac:dyDescent="0.4">
      <c r="A18" s="149"/>
      <c r="B18" s="192"/>
      <c r="C18" s="146" t="s">
        <v>60</v>
      </c>
      <c r="D18" s="168">
        <v>0.5</v>
      </c>
      <c r="E18" s="54">
        <f t="shared" si="6"/>
        <v>5.0000000000000001E-3</v>
      </c>
      <c r="F18" s="94">
        <f t="shared" si="0"/>
        <v>0.59</v>
      </c>
      <c r="G18" s="146" t="s">
        <v>121</v>
      </c>
      <c r="H18" s="168">
        <v>0.5</v>
      </c>
      <c r="I18" s="14">
        <f t="shared" si="9"/>
        <v>5.0000000000000001E-3</v>
      </c>
      <c r="J18" s="94">
        <f>H18*1950/1000</f>
        <v>0.97499999999999998</v>
      </c>
      <c r="K18" s="132"/>
      <c r="L18" s="47"/>
      <c r="M18" s="48"/>
      <c r="N18" s="94">
        <f>L18*1950/1000</f>
        <v>0</v>
      </c>
      <c r="O18" s="146" t="s">
        <v>56</v>
      </c>
      <c r="P18" s="49">
        <v>5</v>
      </c>
      <c r="Q18" s="54">
        <f t="shared" si="7"/>
        <v>0.05</v>
      </c>
      <c r="R18" s="94">
        <f>P18*1950/1000</f>
        <v>9.75</v>
      </c>
      <c r="S18" s="146" t="s">
        <v>67</v>
      </c>
      <c r="T18" s="49">
        <v>1</v>
      </c>
      <c r="U18" s="54">
        <f t="shared" si="8"/>
        <v>0.01</v>
      </c>
      <c r="V18" s="94">
        <f>T18*1950/1000</f>
        <v>1.95</v>
      </c>
    </row>
    <row r="19" spans="1:22" ht="20.100000000000001" customHeight="1" x14ac:dyDescent="0.4">
      <c r="A19" s="149"/>
      <c r="B19" s="192"/>
      <c r="C19" s="132" t="s">
        <v>421</v>
      </c>
      <c r="D19" s="155">
        <v>30</v>
      </c>
      <c r="E19" s="148">
        <f t="shared" si="6"/>
        <v>0.3</v>
      </c>
      <c r="F19" s="94">
        <f t="shared" si="0"/>
        <v>35.4</v>
      </c>
      <c r="G19" s="146"/>
      <c r="H19" s="168"/>
      <c r="I19" s="19"/>
      <c r="J19" s="94">
        <f t="shared" si="1"/>
        <v>0</v>
      </c>
      <c r="K19" s="132"/>
      <c r="L19" s="91"/>
      <c r="M19" s="148"/>
      <c r="N19" s="94">
        <f t="shared" si="3"/>
        <v>0</v>
      </c>
      <c r="O19" s="146" t="s">
        <v>141</v>
      </c>
      <c r="P19" s="155">
        <v>1</v>
      </c>
      <c r="Q19" s="54">
        <f t="shared" si="7"/>
        <v>0.01</v>
      </c>
      <c r="R19" s="94">
        <f t="shared" si="4"/>
        <v>1.95</v>
      </c>
      <c r="S19" s="146" t="s">
        <v>337</v>
      </c>
      <c r="T19" s="155">
        <v>20</v>
      </c>
      <c r="U19" s="18">
        <f>T19/90</f>
        <v>0.22222222222222221</v>
      </c>
      <c r="V19" s="94">
        <f t="shared" si="5"/>
        <v>39</v>
      </c>
    </row>
    <row r="20" spans="1:22" ht="20.100000000000001" customHeight="1" x14ac:dyDescent="0.4">
      <c r="A20" s="149"/>
      <c r="B20" s="192"/>
      <c r="C20" s="132"/>
      <c r="D20" s="155"/>
      <c r="E20" s="148"/>
      <c r="F20" s="94">
        <f t="shared" si="0"/>
        <v>0</v>
      </c>
      <c r="G20" s="132"/>
      <c r="H20" s="155"/>
      <c r="I20" s="148"/>
      <c r="J20" s="94">
        <f t="shared" si="1"/>
        <v>0</v>
      </c>
      <c r="K20" s="132"/>
      <c r="L20" s="91"/>
      <c r="M20" s="148"/>
      <c r="N20" s="94">
        <f t="shared" si="3"/>
        <v>0</v>
      </c>
      <c r="O20" s="146" t="s">
        <v>142</v>
      </c>
      <c r="P20" s="155">
        <v>3</v>
      </c>
      <c r="Q20" s="148"/>
      <c r="R20" s="94">
        <f t="shared" si="4"/>
        <v>5.85</v>
      </c>
      <c r="S20" s="146" t="s">
        <v>338</v>
      </c>
      <c r="T20" s="155">
        <v>30</v>
      </c>
      <c r="U20" s="54">
        <f t="shared" si="8"/>
        <v>0.3</v>
      </c>
      <c r="V20" s="94">
        <f t="shared" si="5"/>
        <v>58.5</v>
      </c>
    </row>
    <row r="21" spans="1:22" ht="20.100000000000001" customHeight="1" x14ac:dyDescent="0.4">
      <c r="A21" s="149"/>
      <c r="B21" s="192"/>
      <c r="C21" s="52"/>
      <c r="D21" s="49"/>
      <c r="E21" s="48">
        <f>D14+D15+D16+D17+D18+D19+D20</f>
        <v>116</v>
      </c>
      <c r="F21" s="94">
        <f t="shared" si="0"/>
        <v>0</v>
      </c>
      <c r="G21" s="52"/>
      <c r="H21" s="49"/>
      <c r="I21" s="48">
        <f>H14+H15+H16+H17+H18+H19+H20</f>
        <v>105.5</v>
      </c>
      <c r="J21" s="94">
        <f t="shared" si="1"/>
        <v>0</v>
      </c>
      <c r="K21" s="52"/>
      <c r="L21" s="47"/>
      <c r="M21" s="48">
        <f>L14+L15+L16+L17+L18+L19+L20</f>
        <v>120</v>
      </c>
      <c r="N21" s="94">
        <f t="shared" si="3"/>
        <v>0</v>
      </c>
      <c r="O21" s="52"/>
      <c r="P21" s="49"/>
      <c r="Q21" s="48">
        <f>P14+P15+P16+P17+P18+P19+P20</f>
        <v>101</v>
      </c>
      <c r="R21" s="94">
        <f t="shared" si="4"/>
        <v>0</v>
      </c>
      <c r="S21" s="70"/>
      <c r="T21" s="72"/>
      <c r="U21" s="48">
        <f>T14+T15+T16+T17+T18+T19+T20</f>
        <v>161</v>
      </c>
      <c r="V21" s="94">
        <f t="shared" si="5"/>
        <v>0</v>
      </c>
    </row>
    <row r="22" spans="1:22" ht="20.100000000000001" customHeight="1" x14ac:dyDescent="0.4">
      <c r="A22" s="149"/>
      <c r="B22" s="192" t="s">
        <v>339</v>
      </c>
      <c r="C22" s="190" t="s">
        <v>340</v>
      </c>
      <c r="D22" s="193"/>
      <c r="E22" s="158"/>
      <c r="F22" s="94">
        <f t="shared" si="0"/>
        <v>0</v>
      </c>
      <c r="G22" s="190" t="s">
        <v>341</v>
      </c>
      <c r="H22" s="193"/>
      <c r="I22" s="160"/>
      <c r="J22" s="94">
        <f t="shared" si="1"/>
        <v>0</v>
      </c>
      <c r="K22" s="190" t="s">
        <v>422</v>
      </c>
      <c r="L22" s="193"/>
      <c r="M22" s="160"/>
      <c r="N22" s="94">
        <f t="shared" si="3"/>
        <v>0</v>
      </c>
      <c r="O22" s="190" t="s">
        <v>430</v>
      </c>
      <c r="P22" s="193"/>
      <c r="Q22" s="158"/>
      <c r="R22" s="94">
        <f t="shared" si="4"/>
        <v>0</v>
      </c>
      <c r="S22" s="190" t="s">
        <v>342</v>
      </c>
      <c r="T22" s="193"/>
      <c r="U22" s="76"/>
      <c r="V22" s="94">
        <f t="shared" si="5"/>
        <v>0</v>
      </c>
    </row>
    <row r="23" spans="1:22" ht="20.100000000000001" customHeight="1" x14ac:dyDescent="0.4">
      <c r="A23" s="149"/>
      <c r="B23" s="192"/>
      <c r="C23" s="10" t="s">
        <v>343</v>
      </c>
      <c r="D23" s="53">
        <v>45</v>
      </c>
      <c r="E23" s="13">
        <f>D23/90</f>
        <v>0.5</v>
      </c>
      <c r="F23" s="94">
        <f t="shared" si="0"/>
        <v>53.1</v>
      </c>
      <c r="G23" s="10" t="s">
        <v>344</v>
      </c>
      <c r="H23" s="53">
        <v>10</v>
      </c>
      <c r="I23" s="54">
        <f t="shared" ref="I23:I27" si="10">H23/100</f>
        <v>0.1</v>
      </c>
      <c r="J23" s="94">
        <f t="shared" si="1"/>
        <v>19.5</v>
      </c>
      <c r="K23" s="146" t="s">
        <v>424</v>
      </c>
      <c r="L23" s="53">
        <v>20</v>
      </c>
      <c r="M23" s="46">
        <f>L23/40</f>
        <v>0.5</v>
      </c>
      <c r="N23" s="94">
        <f t="shared" si="3"/>
        <v>39</v>
      </c>
      <c r="O23" s="146" t="s">
        <v>431</v>
      </c>
      <c r="P23" s="53">
        <v>25</v>
      </c>
      <c r="Q23" s="100">
        <f t="shared" ref="Q23:Q26" si="11">P23/100</f>
        <v>0.25</v>
      </c>
      <c r="R23" s="94">
        <f t="shared" si="4"/>
        <v>48.75</v>
      </c>
      <c r="S23" s="146" t="s">
        <v>345</v>
      </c>
      <c r="T23" s="53">
        <v>35</v>
      </c>
      <c r="U23" s="11">
        <f>T23/70</f>
        <v>0.5</v>
      </c>
      <c r="V23" s="94">
        <f t="shared" si="5"/>
        <v>68.25</v>
      </c>
    </row>
    <row r="24" spans="1:22" ht="20.100000000000001" customHeight="1" x14ac:dyDescent="0.4">
      <c r="A24" s="149"/>
      <c r="B24" s="192"/>
      <c r="C24" s="12" t="s">
        <v>346</v>
      </c>
      <c r="D24" s="49">
        <v>35</v>
      </c>
      <c r="E24" s="37">
        <f>D24/35</f>
        <v>1</v>
      </c>
      <c r="F24" s="94">
        <f t="shared" si="0"/>
        <v>41.3</v>
      </c>
      <c r="G24" s="12" t="s">
        <v>257</v>
      </c>
      <c r="H24" s="49">
        <v>10</v>
      </c>
      <c r="I24" s="54">
        <f t="shared" si="10"/>
        <v>0.1</v>
      </c>
      <c r="J24" s="94">
        <f t="shared" si="1"/>
        <v>19.5</v>
      </c>
      <c r="K24" s="146" t="s">
        <v>425</v>
      </c>
      <c r="L24" s="49">
        <v>20</v>
      </c>
      <c r="M24" s="54">
        <f t="shared" ref="M24:M28" si="12">L24/100</f>
        <v>0.2</v>
      </c>
      <c r="N24" s="94">
        <f>L24*1950/1000/0.6</f>
        <v>65</v>
      </c>
      <c r="O24" s="146" t="s">
        <v>432</v>
      </c>
      <c r="P24" s="49">
        <v>20</v>
      </c>
      <c r="Q24" s="100">
        <f t="shared" si="11"/>
        <v>0.2</v>
      </c>
      <c r="R24" s="94">
        <f t="shared" si="4"/>
        <v>39</v>
      </c>
      <c r="S24" s="146" t="s">
        <v>145</v>
      </c>
      <c r="T24" s="49">
        <v>40</v>
      </c>
      <c r="U24" s="100">
        <f t="shared" ref="U24:U26" si="13">T24/100</f>
        <v>0.4</v>
      </c>
      <c r="V24" s="94">
        <f t="shared" si="5"/>
        <v>78</v>
      </c>
    </row>
    <row r="25" spans="1:22" ht="20.100000000000001" customHeight="1" x14ac:dyDescent="0.4">
      <c r="A25" s="149"/>
      <c r="B25" s="192"/>
      <c r="C25" s="12" t="s">
        <v>347</v>
      </c>
      <c r="D25" s="49">
        <v>5</v>
      </c>
      <c r="E25" s="54">
        <f t="shared" ref="E25:E26" si="14">D25/100</f>
        <v>0.05</v>
      </c>
      <c r="F25" s="94">
        <f t="shared" si="0"/>
        <v>5.9</v>
      </c>
      <c r="G25" s="12" t="s">
        <v>348</v>
      </c>
      <c r="H25" s="49">
        <v>20</v>
      </c>
      <c r="I25" s="54">
        <f t="shared" si="10"/>
        <v>0.2</v>
      </c>
      <c r="J25" s="94">
        <f t="shared" si="1"/>
        <v>39</v>
      </c>
      <c r="K25" s="146" t="s">
        <v>426</v>
      </c>
      <c r="L25" s="47">
        <v>30</v>
      </c>
      <c r="M25" s="54">
        <f t="shared" si="12"/>
        <v>0.3</v>
      </c>
      <c r="N25" s="94">
        <f t="shared" si="3"/>
        <v>58.5</v>
      </c>
      <c r="O25" s="146" t="s">
        <v>433</v>
      </c>
      <c r="P25" s="49">
        <v>55</v>
      </c>
      <c r="Q25" s="78">
        <f>P25/55</f>
        <v>1</v>
      </c>
      <c r="R25" s="94">
        <f t="shared" si="4"/>
        <v>107.25</v>
      </c>
      <c r="S25" s="146" t="s">
        <v>56</v>
      </c>
      <c r="T25" s="78">
        <v>5</v>
      </c>
      <c r="U25" s="100">
        <f t="shared" si="13"/>
        <v>0.05</v>
      </c>
      <c r="V25" s="94">
        <f t="shared" si="5"/>
        <v>9.75</v>
      </c>
    </row>
    <row r="26" spans="1:22" ht="20.100000000000001" customHeight="1" x14ac:dyDescent="0.4">
      <c r="A26" s="149"/>
      <c r="B26" s="192"/>
      <c r="C26" s="12" t="s">
        <v>232</v>
      </c>
      <c r="D26" s="49">
        <v>20</v>
      </c>
      <c r="E26" s="54">
        <f t="shared" si="14"/>
        <v>0.2</v>
      </c>
      <c r="F26" s="94">
        <f t="shared" si="0"/>
        <v>23.6</v>
      </c>
      <c r="G26" s="12" t="s">
        <v>220</v>
      </c>
      <c r="H26" s="47">
        <v>3</v>
      </c>
      <c r="I26" s="54">
        <f t="shared" si="10"/>
        <v>0.03</v>
      </c>
      <c r="J26" s="94">
        <f t="shared" si="1"/>
        <v>5.85</v>
      </c>
      <c r="K26" s="12" t="s">
        <v>427</v>
      </c>
      <c r="L26" s="47">
        <v>10</v>
      </c>
      <c r="M26" s="54">
        <f t="shared" si="12"/>
        <v>0.1</v>
      </c>
      <c r="N26" s="94">
        <f t="shared" si="3"/>
        <v>19.5</v>
      </c>
      <c r="O26" s="146" t="s">
        <v>434</v>
      </c>
      <c r="P26" s="49">
        <v>1</v>
      </c>
      <c r="Q26" s="100">
        <f t="shared" si="11"/>
        <v>0.01</v>
      </c>
      <c r="R26" s="94">
        <f>P26*1950/1000/0.6</f>
        <v>3.25</v>
      </c>
      <c r="S26" s="146" t="s">
        <v>120</v>
      </c>
      <c r="T26" s="49">
        <v>5</v>
      </c>
      <c r="U26" s="100">
        <f t="shared" si="13"/>
        <v>0.05</v>
      </c>
      <c r="V26" s="94">
        <f t="shared" si="5"/>
        <v>9.75</v>
      </c>
    </row>
    <row r="27" spans="1:22" ht="20.100000000000001" customHeight="1" x14ac:dyDescent="0.4">
      <c r="A27" s="149"/>
      <c r="B27" s="192"/>
      <c r="C27" s="132"/>
      <c r="D27" s="49"/>
      <c r="E27" s="37"/>
      <c r="F27" s="94">
        <f t="shared" si="0"/>
        <v>0</v>
      </c>
      <c r="G27" s="132" t="s">
        <v>349</v>
      </c>
      <c r="H27" s="49">
        <v>5</v>
      </c>
      <c r="I27" s="54">
        <f t="shared" si="10"/>
        <v>0.05</v>
      </c>
      <c r="J27" s="94">
        <f t="shared" si="1"/>
        <v>9.75</v>
      </c>
      <c r="K27" s="132" t="s">
        <v>426</v>
      </c>
      <c r="L27" s="49">
        <v>10</v>
      </c>
      <c r="M27" s="54">
        <f t="shared" si="12"/>
        <v>0.1</v>
      </c>
      <c r="N27" s="94">
        <f t="shared" si="3"/>
        <v>19.5</v>
      </c>
      <c r="O27" s="146"/>
      <c r="P27" s="49"/>
      <c r="Q27" s="73"/>
      <c r="R27" s="94">
        <f t="shared" si="4"/>
        <v>0</v>
      </c>
      <c r="S27" s="146" t="s">
        <v>67</v>
      </c>
      <c r="T27" s="49">
        <v>1</v>
      </c>
      <c r="U27" s="49"/>
      <c r="V27" s="94">
        <f t="shared" si="5"/>
        <v>1.95</v>
      </c>
    </row>
    <row r="28" spans="1:22" ht="20.100000000000001" customHeight="1" x14ac:dyDescent="0.4">
      <c r="A28" s="149"/>
      <c r="B28" s="192"/>
      <c r="C28" s="132"/>
      <c r="D28" s="49"/>
      <c r="E28" s="37"/>
      <c r="F28" s="94">
        <f t="shared" si="0"/>
        <v>0</v>
      </c>
      <c r="G28" s="132" t="s">
        <v>350</v>
      </c>
      <c r="H28" s="49">
        <v>40</v>
      </c>
      <c r="I28" s="71">
        <f>H28/20</f>
        <v>2</v>
      </c>
      <c r="J28" s="94">
        <f t="shared" si="1"/>
        <v>78</v>
      </c>
      <c r="K28" s="132" t="s">
        <v>428</v>
      </c>
      <c r="L28" s="49">
        <v>5</v>
      </c>
      <c r="M28" s="54">
        <f t="shared" si="12"/>
        <v>0.05</v>
      </c>
      <c r="N28" s="94">
        <f t="shared" si="3"/>
        <v>9.75</v>
      </c>
      <c r="O28" s="132"/>
      <c r="P28" s="49"/>
      <c r="Q28" s="73"/>
      <c r="R28" s="94">
        <f t="shared" si="4"/>
        <v>0</v>
      </c>
      <c r="S28" s="132"/>
      <c r="T28" s="155"/>
      <c r="U28" s="51"/>
      <c r="V28" s="94">
        <f t="shared" si="5"/>
        <v>0</v>
      </c>
    </row>
    <row r="29" spans="1:22" ht="20.100000000000001" customHeight="1" x14ac:dyDescent="0.4">
      <c r="A29" s="149"/>
      <c r="B29" s="192"/>
      <c r="C29" s="52"/>
      <c r="D29" s="49"/>
      <c r="E29" s="48"/>
      <c r="F29" s="94">
        <f t="shared" si="0"/>
        <v>0</v>
      </c>
      <c r="G29" s="52"/>
      <c r="H29" s="49"/>
      <c r="I29" s="49"/>
      <c r="J29" s="94">
        <f t="shared" si="1"/>
        <v>0</v>
      </c>
      <c r="K29" s="52"/>
      <c r="L29" s="49"/>
      <c r="M29" s="49"/>
      <c r="N29" s="94">
        <f t="shared" si="3"/>
        <v>0</v>
      </c>
      <c r="O29" s="52"/>
      <c r="P29" s="49"/>
      <c r="Q29" s="49"/>
      <c r="R29" s="94">
        <f t="shared" si="4"/>
        <v>0</v>
      </c>
      <c r="S29" s="52"/>
      <c r="T29" s="49"/>
      <c r="U29" s="49"/>
      <c r="V29" s="94">
        <f t="shared" si="5"/>
        <v>0</v>
      </c>
    </row>
    <row r="30" spans="1:22" ht="20.100000000000001" customHeight="1" x14ac:dyDescent="0.4">
      <c r="A30" s="149"/>
      <c r="B30" s="192"/>
      <c r="C30" s="52"/>
      <c r="D30" s="49"/>
      <c r="E30" s="48">
        <f>D23+D24+D25+D26+D27+D28+D29</f>
        <v>105</v>
      </c>
      <c r="F30" s="94">
        <f t="shared" si="0"/>
        <v>0</v>
      </c>
      <c r="G30" s="52"/>
      <c r="H30" s="49"/>
      <c r="I30" s="49"/>
      <c r="J30" s="94">
        <f t="shared" si="1"/>
        <v>0</v>
      </c>
      <c r="K30" s="70"/>
      <c r="L30" s="72"/>
      <c r="M30" s="49"/>
      <c r="N30" s="94">
        <f t="shared" si="3"/>
        <v>0</v>
      </c>
      <c r="O30" s="70"/>
      <c r="P30" s="72"/>
      <c r="Q30" s="49"/>
      <c r="R30" s="94">
        <f t="shared" si="4"/>
        <v>0</v>
      </c>
      <c r="S30" s="70"/>
      <c r="T30" s="72"/>
      <c r="U30" s="48">
        <f>T23+T24+T25+T26+T27+T28+T29</f>
        <v>86</v>
      </c>
      <c r="V30" s="94">
        <f t="shared" si="5"/>
        <v>0</v>
      </c>
    </row>
    <row r="31" spans="1:22" ht="20.100000000000001" customHeight="1" x14ac:dyDescent="0.4">
      <c r="A31" s="149"/>
      <c r="B31" s="192" t="s">
        <v>191</v>
      </c>
      <c r="C31" s="190" t="s">
        <v>52</v>
      </c>
      <c r="D31" s="198"/>
      <c r="E31" s="165"/>
      <c r="F31" s="94">
        <f t="shared" si="0"/>
        <v>0</v>
      </c>
      <c r="G31" s="190" t="s">
        <v>52</v>
      </c>
      <c r="H31" s="198"/>
      <c r="I31" s="165"/>
      <c r="J31" s="94">
        <f t="shared" si="1"/>
        <v>0</v>
      </c>
      <c r="K31" s="190" t="s">
        <v>52</v>
      </c>
      <c r="L31" s="198"/>
      <c r="M31" s="165"/>
      <c r="N31" s="94">
        <f t="shared" si="3"/>
        <v>0</v>
      </c>
      <c r="O31" s="190" t="s">
        <v>52</v>
      </c>
      <c r="P31" s="198"/>
      <c r="Q31" s="165"/>
      <c r="R31" s="94">
        <f t="shared" si="4"/>
        <v>0</v>
      </c>
      <c r="S31" s="190" t="s">
        <v>52</v>
      </c>
      <c r="T31" s="198"/>
      <c r="U31" s="74"/>
      <c r="V31" s="94">
        <f t="shared" si="5"/>
        <v>0</v>
      </c>
    </row>
    <row r="32" spans="1:22" ht="20.100000000000001" customHeight="1" x14ac:dyDescent="0.4">
      <c r="A32" s="149"/>
      <c r="B32" s="192"/>
      <c r="C32" s="16" t="s">
        <v>53</v>
      </c>
      <c r="D32" s="6">
        <v>100</v>
      </c>
      <c r="E32" s="54">
        <f t="shared" ref="E32:E34" si="15">D32/100</f>
        <v>1</v>
      </c>
      <c r="F32" s="94">
        <f t="shared" si="0"/>
        <v>118</v>
      </c>
      <c r="G32" s="16" t="s">
        <v>53</v>
      </c>
      <c r="H32" s="6">
        <v>100</v>
      </c>
      <c r="I32" s="54">
        <f t="shared" ref="I32:I34" si="16">H32/100</f>
        <v>1</v>
      </c>
      <c r="J32" s="94">
        <f t="shared" si="1"/>
        <v>195</v>
      </c>
      <c r="K32" s="16" t="s">
        <v>53</v>
      </c>
      <c r="L32" s="6">
        <v>100</v>
      </c>
      <c r="M32" s="54">
        <f t="shared" ref="M32:M34" si="17">L32/100</f>
        <v>1</v>
      </c>
      <c r="N32" s="94">
        <f t="shared" si="3"/>
        <v>195</v>
      </c>
      <c r="O32" s="16" t="s">
        <v>53</v>
      </c>
      <c r="P32" s="6">
        <v>100</v>
      </c>
      <c r="Q32" s="54">
        <f t="shared" ref="Q32:Q34" si="18">P32/100</f>
        <v>1</v>
      </c>
      <c r="R32" s="94">
        <f t="shared" si="4"/>
        <v>195</v>
      </c>
      <c r="S32" s="16" t="s">
        <v>53</v>
      </c>
      <c r="T32" s="6">
        <v>100</v>
      </c>
      <c r="U32" s="54">
        <f t="shared" ref="U32:U34" si="19">T32/100</f>
        <v>1</v>
      </c>
      <c r="V32" s="94">
        <f t="shared" si="5"/>
        <v>195</v>
      </c>
    </row>
    <row r="33" spans="1:22" ht="20.100000000000001" customHeight="1" x14ac:dyDescent="0.4">
      <c r="A33" s="149"/>
      <c r="B33" s="192"/>
      <c r="C33" s="17" t="s">
        <v>54</v>
      </c>
      <c r="D33" s="7">
        <v>0.5</v>
      </c>
      <c r="E33" s="14">
        <f t="shared" si="15"/>
        <v>5.0000000000000001E-3</v>
      </c>
      <c r="F33" s="94">
        <f t="shared" si="0"/>
        <v>0.59</v>
      </c>
      <c r="G33" s="17" t="s">
        <v>54</v>
      </c>
      <c r="H33" s="7">
        <v>0.5</v>
      </c>
      <c r="I33" s="14">
        <f t="shared" si="16"/>
        <v>5.0000000000000001E-3</v>
      </c>
      <c r="J33" s="94">
        <f t="shared" si="1"/>
        <v>0.97499999999999998</v>
      </c>
      <c r="K33" s="17" t="s">
        <v>54</v>
      </c>
      <c r="L33" s="7">
        <v>0.5</v>
      </c>
      <c r="M33" s="14">
        <f t="shared" si="17"/>
        <v>5.0000000000000001E-3</v>
      </c>
      <c r="N33" s="94">
        <f t="shared" si="3"/>
        <v>0.97499999999999998</v>
      </c>
      <c r="O33" s="17" t="s">
        <v>54</v>
      </c>
      <c r="P33" s="7">
        <v>0.5</v>
      </c>
      <c r="Q33" s="14">
        <f t="shared" si="18"/>
        <v>5.0000000000000001E-3</v>
      </c>
      <c r="R33" s="94">
        <f t="shared" si="4"/>
        <v>0.97499999999999998</v>
      </c>
      <c r="S33" s="17" t="s">
        <v>54</v>
      </c>
      <c r="T33" s="7">
        <v>0.5</v>
      </c>
      <c r="U33" s="14">
        <f t="shared" si="19"/>
        <v>5.0000000000000001E-3</v>
      </c>
      <c r="V33" s="94">
        <f t="shared" si="5"/>
        <v>0.97499999999999998</v>
      </c>
    </row>
    <row r="34" spans="1:22" ht="20.100000000000001" customHeight="1" x14ac:dyDescent="0.4">
      <c r="A34" s="149"/>
      <c r="B34" s="192"/>
      <c r="C34" s="17" t="s">
        <v>55</v>
      </c>
      <c r="D34" s="7">
        <v>0.5</v>
      </c>
      <c r="E34" s="14">
        <f t="shared" si="15"/>
        <v>5.0000000000000001E-3</v>
      </c>
      <c r="F34" s="94">
        <f t="shared" si="0"/>
        <v>0.59</v>
      </c>
      <c r="G34" s="17" t="s">
        <v>55</v>
      </c>
      <c r="H34" s="7">
        <v>0.5</v>
      </c>
      <c r="I34" s="14">
        <f t="shared" si="16"/>
        <v>5.0000000000000001E-3</v>
      </c>
      <c r="J34" s="94">
        <f t="shared" si="1"/>
        <v>0.97499999999999998</v>
      </c>
      <c r="K34" s="17" t="s">
        <v>55</v>
      </c>
      <c r="L34" s="7">
        <v>0.5</v>
      </c>
      <c r="M34" s="14">
        <f t="shared" si="17"/>
        <v>5.0000000000000001E-3</v>
      </c>
      <c r="N34" s="94">
        <f t="shared" si="3"/>
        <v>0.97499999999999998</v>
      </c>
      <c r="O34" s="17" t="s">
        <v>55</v>
      </c>
      <c r="P34" s="7">
        <v>0.5</v>
      </c>
      <c r="Q34" s="14">
        <f t="shared" si="18"/>
        <v>5.0000000000000001E-3</v>
      </c>
      <c r="R34" s="94">
        <f t="shared" si="4"/>
        <v>0.97499999999999998</v>
      </c>
      <c r="S34" s="17" t="s">
        <v>55</v>
      </c>
      <c r="T34" s="7">
        <v>0.5</v>
      </c>
      <c r="U34" s="14">
        <f t="shared" si="19"/>
        <v>5.0000000000000001E-3</v>
      </c>
      <c r="V34" s="94">
        <f t="shared" si="5"/>
        <v>0.97499999999999998</v>
      </c>
    </row>
    <row r="35" spans="1:22" ht="20.100000000000001" customHeight="1" x14ac:dyDescent="0.4">
      <c r="A35" s="149"/>
      <c r="B35" s="192"/>
      <c r="C35" s="17"/>
      <c r="D35" s="9"/>
      <c r="E35" s="15"/>
      <c r="F35" s="94">
        <f t="shared" si="0"/>
        <v>0</v>
      </c>
      <c r="G35" s="17"/>
      <c r="H35" s="9"/>
      <c r="I35" s="15"/>
      <c r="J35" s="94">
        <f t="shared" si="1"/>
        <v>0</v>
      </c>
      <c r="K35" s="17"/>
      <c r="L35" s="7"/>
      <c r="M35" s="15"/>
      <c r="N35" s="94">
        <f t="shared" si="3"/>
        <v>0</v>
      </c>
      <c r="O35" s="17"/>
      <c r="P35" s="9"/>
      <c r="Q35" s="15"/>
      <c r="R35" s="94">
        <f t="shared" si="4"/>
        <v>0</v>
      </c>
      <c r="S35" s="17"/>
      <c r="T35" s="9"/>
      <c r="U35" s="15"/>
      <c r="V35" s="94">
        <f t="shared" si="5"/>
        <v>0</v>
      </c>
    </row>
    <row r="36" spans="1:22" ht="20.100000000000001" customHeight="1" x14ac:dyDescent="0.4">
      <c r="A36" s="149"/>
      <c r="B36" s="192"/>
      <c r="C36" s="17"/>
      <c r="D36" s="9"/>
      <c r="E36" s="55"/>
      <c r="F36" s="94">
        <f t="shared" si="0"/>
        <v>0</v>
      </c>
      <c r="G36" s="17"/>
      <c r="H36" s="9"/>
      <c r="I36" s="55"/>
      <c r="J36" s="94">
        <f t="shared" si="1"/>
        <v>0</v>
      </c>
      <c r="K36" s="17"/>
      <c r="L36" s="7"/>
      <c r="M36" s="55"/>
      <c r="N36" s="94">
        <f t="shared" si="3"/>
        <v>0</v>
      </c>
      <c r="O36" s="17"/>
      <c r="P36" s="9"/>
      <c r="Q36" s="55"/>
      <c r="R36" s="94">
        <f t="shared" si="4"/>
        <v>0</v>
      </c>
      <c r="S36" s="17"/>
      <c r="T36" s="9"/>
      <c r="U36" s="55"/>
      <c r="V36" s="94">
        <f t="shared" si="5"/>
        <v>0</v>
      </c>
    </row>
    <row r="37" spans="1:22" ht="20.100000000000001" customHeight="1" x14ac:dyDescent="0.4">
      <c r="A37" s="149"/>
      <c r="B37" s="192" t="s">
        <v>2</v>
      </c>
      <c r="C37" s="190" t="s">
        <v>351</v>
      </c>
      <c r="D37" s="193"/>
      <c r="E37" s="160"/>
      <c r="F37" s="94">
        <f t="shared" si="0"/>
        <v>0</v>
      </c>
      <c r="G37" s="190" t="s">
        <v>352</v>
      </c>
      <c r="H37" s="193"/>
      <c r="I37" s="160"/>
      <c r="J37" s="94">
        <f t="shared" si="1"/>
        <v>0</v>
      </c>
      <c r="K37" s="190" t="s">
        <v>353</v>
      </c>
      <c r="L37" s="193"/>
      <c r="M37" s="160"/>
      <c r="N37" s="94">
        <f t="shared" si="3"/>
        <v>0</v>
      </c>
      <c r="O37" s="190" t="s">
        <v>354</v>
      </c>
      <c r="P37" s="193"/>
      <c r="Q37" s="160"/>
      <c r="R37" s="94">
        <f t="shared" si="4"/>
        <v>0</v>
      </c>
      <c r="S37" s="190" t="s">
        <v>355</v>
      </c>
      <c r="T37" s="193"/>
      <c r="U37" s="88"/>
      <c r="V37" s="94">
        <f t="shared" si="5"/>
        <v>0</v>
      </c>
    </row>
    <row r="38" spans="1:22" ht="20.100000000000001" customHeight="1" x14ac:dyDescent="0.4">
      <c r="A38" s="149"/>
      <c r="B38" s="192"/>
      <c r="C38" s="10" t="s">
        <v>356</v>
      </c>
      <c r="D38" s="45">
        <v>40</v>
      </c>
      <c r="E38" s="14">
        <f t="shared" ref="E38:E40" si="20">D38/100</f>
        <v>0.4</v>
      </c>
      <c r="F38" s="94">
        <f t="shared" si="0"/>
        <v>47.2</v>
      </c>
      <c r="G38" s="146" t="s">
        <v>316</v>
      </c>
      <c r="H38" s="45">
        <v>30</v>
      </c>
      <c r="I38" s="71">
        <f>H38*0.7/65</f>
        <v>0.32307692307692309</v>
      </c>
      <c r="J38" s="94">
        <f>H38*1950/1000/0.6</f>
        <v>97.5</v>
      </c>
      <c r="K38" s="146" t="s">
        <v>357</v>
      </c>
      <c r="L38" s="7">
        <v>20</v>
      </c>
      <c r="M38" s="19">
        <f>L38/60</f>
        <v>0.33333333333333331</v>
      </c>
      <c r="N38" s="94">
        <f t="shared" si="3"/>
        <v>39</v>
      </c>
      <c r="O38" s="10" t="s">
        <v>358</v>
      </c>
      <c r="P38" s="45">
        <v>30</v>
      </c>
      <c r="Q38" s="14">
        <f t="shared" ref="Q38" si="21">P38/100</f>
        <v>0.3</v>
      </c>
      <c r="R38" s="94">
        <f t="shared" si="4"/>
        <v>58.5</v>
      </c>
      <c r="S38" s="10" t="s">
        <v>359</v>
      </c>
      <c r="T38" s="53">
        <v>10</v>
      </c>
      <c r="U38" s="18">
        <f>T38/20</f>
        <v>0.5</v>
      </c>
      <c r="V38" s="94">
        <f t="shared" si="5"/>
        <v>19.5</v>
      </c>
    </row>
    <row r="39" spans="1:22" ht="20.100000000000001" customHeight="1" x14ac:dyDescent="0.4">
      <c r="A39" s="149"/>
      <c r="B39" s="192"/>
      <c r="C39" s="12" t="s">
        <v>360</v>
      </c>
      <c r="D39" s="47">
        <v>2</v>
      </c>
      <c r="E39" s="14">
        <f t="shared" si="20"/>
        <v>0.02</v>
      </c>
      <c r="F39" s="94">
        <f t="shared" si="0"/>
        <v>2.36</v>
      </c>
      <c r="G39" s="146" t="s">
        <v>361</v>
      </c>
      <c r="H39" s="47">
        <v>10</v>
      </c>
      <c r="I39" s="14">
        <f t="shared" ref="I39" si="22">H39/100</f>
        <v>0.1</v>
      </c>
      <c r="J39" s="94">
        <f t="shared" si="1"/>
        <v>19.5</v>
      </c>
      <c r="K39" s="146" t="s">
        <v>137</v>
      </c>
      <c r="L39" s="7">
        <v>10</v>
      </c>
      <c r="M39" s="14">
        <f t="shared" ref="M39:M40" si="23">L39/100</f>
        <v>0.1</v>
      </c>
      <c r="N39" s="94">
        <f t="shared" si="3"/>
        <v>19.5</v>
      </c>
      <c r="O39" s="12" t="s">
        <v>362</v>
      </c>
      <c r="P39" s="47">
        <v>10</v>
      </c>
      <c r="Q39" s="19">
        <f>P39/50</f>
        <v>0.2</v>
      </c>
      <c r="R39" s="94">
        <f t="shared" si="4"/>
        <v>19.5</v>
      </c>
      <c r="S39" s="12" t="s">
        <v>363</v>
      </c>
      <c r="T39" s="49">
        <v>10</v>
      </c>
      <c r="U39" s="18">
        <f>T39/30</f>
        <v>0.33333333333333331</v>
      </c>
      <c r="V39" s="94">
        <f t="shared" si="5"/>
        <v>19.5</v>
      </c>
    </row>
    <row r="40" spans="1:22" ht="20.100000000000001" customHeight="1" x14ac:dyDescent="0.4">
      <c r="A40" s="149"/>
      <c r="B40" s="192"/>
      <c r="C40" s="12" t="s">
        <v>364</v>
      </c>
      <c r="D40" s="47">
        <v>2</v>
      </c>
      <c r="E40" s="14">
        <f t="shared" si="20"/>
        <v>0.02</v>
      </c>
      <c r="F40" s="94">
        <f t="shared" si="0"/>
        <v>2.36</v>
      </c>
      <c r="G40" s="146" t="s">
        <v>54</v>
      </c>
      <c r="H40" s="49">
        <v>2</v>
      </c>
      <c r="I40" s="14">
        <f t="shared" ref="I40" si="24">H40/100</f>
        <v>0.02</v>
      </c>
      <c r="J40" s="94">
        <f t="shared" si="1"/>
        <v>3.9</v>
      </c>
      <c r="K40" s="146" t="s">
        <v>138</v>
      </c>
      <c r="L40" s="7">
        <v>1</v>
      </c>
      <c r="M40" s="14">
        <f t="shared" si="23"/>
        <v>0.01</v>
      </c>
      <c r="N40" s="94">
        <f t="shared" si="3"/>
        <v>1.95</v>
      </c>
      <c r="O40" s="12" t="s">
        <v>315</v>
      </c>
      <c r="P40" s="47">
        <v>5</v>
      </c>
      <c r="Q40" s="14">
        <f t="shared" ref="Q40" si="25">P40/100</f>
        <v>0.05</v>
      </c>
      <c r="R40" s="94">
        <f t="shared" si="4"/>
        <v>9.75</v>
      </c>
      <c r="S40" s="12"/>
      <c r="T40" s="49"/>
      <c r="U40" s="19"/>
      <c r="V40" s="94">
        <f>T40*1950/1000/0.6</f>
        <v>0</v>
      </c>
    </row>
    <row r="41" spans="1:22" ht="20.100000000000001" customHeight="1" x14ac:dyDescent="0.4">
      <c r="A41" s="149"/>
      <c r="B41" s="192"/>
      <c r="C41" s="149"/>
      <c r="D41" s="47"/>
      <c r="E41" s="19"/>
      <c r="F41" s="94">
        <f t="shared" si="0"/>
        <v>0</v>
      </c>
      <c r="G41" s="12"/>
      <c r="H41" s="49"/>
      <c r="I41" s="19"/>
      <c r="J41" s="94">
        <f t="shared" si="1"/>
        <v>0</v>
      </c>
      <c r="K41" s="12"/>
      <c r="L41" s="7"/>
      <c r="M41" s="19"/>
      <c r="N41" s="94">
        <f t="shared" si="3"/>
        <v>0</v>
      </c>
      <c r="O41" s="12"/>
      <c r="P41" s="47"/>
      <c r="Q41" s="19"/>
      <c r="R41" s="94">
        <f t="shared" si="4"/>
        <v>0</v>
      </c>
      <c r="S41" s="12"/>
      <c r="T41" s="49"/>
      <c r="U41" s="19"/>
      <c r="V41" s="94">
        <f t="shared" si="5"/>
        <v>0</v>
      </c>
    </row>
    <row r="42" spans="1:22" ht="20.100000000000001" customHeight="1" x14ac:dyDescent="0.4">
      <c r="A42" s="149"/>
      <c r="B42" s="192"/>
      <c r="C42" s="12"/>
      <c r="D42" s="47"/>
      <c r="E42" s="19"/>
      <c r="F42" s="94">
        <f t="shared" si="0"/>
        <v>0</v>
      </c>
      <c r="G42" s="12"/>
      <c r="H42" s="47"/>
      <c r="I42" s="19"/>
      <c r="J42" s="94">
        <f t="shared" si="1"/>
        <v>0</v>
      </c>
      <c r="K42" s="132"/>
      <c r="L42" s="7"/>
      <c r="M42" s="77"/>
      <c r="N42" s="94">
        <f t="shared" si="3"/>
        <v>0</v>
      </c>
      <c r="O42" s="12"/>
      <c r="P42" s="47"/>
      <c r="Q42" s="19"/>
      <c r="R42" s="94">
        <f t="shared" si="4"/>
        <v>0</v>
      </c>
      <c r="S42" s="12"/>
      <c r="T42" s="49"/>
      <c r="U42" s="19"/>
      <c r="V42" s="94">
        <f t="shared" si="5"/>
        <v>0</v>
      </c>
    </row>
    <row r="43" spans="1:22" ht="20.100000000000001" customHeight="1" x14ac:dyDescent="0.4">
      <c r="A43" s="149"/>
      <c r="B43" s="192"/>
      <c r="C43" s="12"/>
      <c r="D43" s="47"/>
      <c r="E43" s="148"/>
      <c r="F43" s="94">
        <f t="shared" si="0"/>
        <v>0</v>
      </c>
      <c r="G43" s="12"/>
      <c r="H43" s="47"/>
      <c r="I43" s="148"/>
      <c r="J43" s="94">
        <f t="shared" si="1"/>
        <v>0</v>
      </c>
      <c r="K43" s="132"/>
      <c r="L43" s="156"/>
      <c r="M43" s="148"/>
      <c r="N43" s="94">
        <f t="shared" si="3"/>
        <v>0</v>
      </c>
      <c r="O43" s="12"/>
      <c r="P43" s="47"/>
      <c r="Q43" s="148"/>
      <c r="R43" s="94">
        <f t="shared" si="4"/>
        <v>0</v>
      </c>
      <c r="S43" s="12"/>
      <c r="T43" s="49"/>
      <c r="U43" s="50"/>
      <c r="V43" s="94">
        <f t="shared" si="5"/>
        <v>0</v>
      </c>
    </row>
    <row r="44" spans="1:22" ht="20.100000000000001" customHeight="1" x14ac:dyDescent="0.4">
      <c r="A44" s="149"/>
      <c r="B44" s="192"/>
      <c r="C44" s="17"/>
      <c r="D44" s="43"/>
      <c r="E44" s="48">
        <f>D44+D38+D39+D40+D41+D42+D43</f>
        <v>44</v>
      </c>
      <c r="F44" s="94">
        <f t="shared" si="0"/>
        <v>0</v>
      </c>
      <c r="G44" s="17"/>
      <c r="H44" s="43"/>
      <c r="I44" s="48">
        <f>H44+H38+H39+H40+H41+H42+H43</f>
        <v>42</v>
      </c>
      <c r="J44" s="94">
        <f t="shared" si="1"/>
        <v>0</v>
      </c>
      <c r="K44" s="17"/>
      <c r="L44" s="43"/>
      <c r="M44" s="48">
        <f>L44+L38+L39+L40+L41+L42+L43</f>
        <v>31</v>
      </c>
      <c r="N44" s="94">
        <f t="shared" si="3"/>
        <v>0</v>
      </c>
      <c r="O44" s="17"/>
      <c r="P44" s="43"/>
      <c r="Q44" s="48">
        <f>P44+P38+P39+P40+P41+P42+P43</f>
        <v>45</v>
      </c>
      <c r="R44" s="94">
        <f t="shared" si="4"/>
        <v>0</v>
      </c>
      <c r="S44" s="17"/>
      <c r="T44" s="44"/>
      <c r="U44" s="48">
        <f>T44+T38+T39+T40+T41+T42+T43</f>
        <v>20</v>
      </c>
      <c r="V44" s="94">
        <f t="shared" si="5"/>
        <v>0</v>
      </c>
    </row>
    <row r="45" spans="1:22" ht="24" customHeight="1" x14ac:dyDescent="0.4">
      <c r="A45" s="149"/>
      <c r="B45" s="157" t="s">
        <v>365</v>
      </c>
      <c r="C45" s="196"/>
      <c r="D45" s="197"/>
      <c r="E45" s="56"/>
      <c r="F45" s="95"/>
      <c r="G45" s="196" t="s">
        <v>366</v>
      </c>
      <c r="H45" s="197"/>
      <c r="I45" s="56"/>
      <c r="J45" s="95"/>
      <c r="K45" s="196"/>
      <c r="L45" s="197"/>
      <c r="M45" s="56"/>
      <c r="N45" s="95"/>
      <c r="O45" s="196" t="s">
        <v>367</v>
      </c>
      <c r="P45" s="197"/>
      <c r="Q45" s="56"/>
      <c r="R45" s="95"/>
      <c r="S45" s="196"/>
      <c r="T45" s="197"/>
      <c r="U45" s="56"/>
      <c r="V45" s="95"/>
    </row>
    <row r="46" spans="1:22" ht="21.75" customHeight="1" x14ac:dyDescent="0.4">
      <c r="B46" s="200"/>
      <c r="C46" s="59" t="s">
        <v>188</v>
      </c>
      <c r="D46" s="42">
        <v>4.5</v>
      </c>
      <c r="E46" s="136">
        <f>E5+E23</f>
        <v>4.5</v>
      </c>
      <c r="F46" s="137"/>
      <c r="G46" s="59" t="s">
        <v>188</v>
      </c>
      <c r="H46" s="42">
        <v>5.3</v>
      </c>
      <c r="I46" s="136">
        <f>I38+I28+I5+I6</f>
        <v>6.3230769230769237</v>
      </c>
      <c r="J46" s="137"/>
      <c r="K46" s="59" t="s">
        <v>188</v>
      </c>
      <c r="L46" s="42">
        <v>4.5</v>
      </c>
      <c r="M46" s="136">
        <f>M5</f>
        <v>4.5</v>
      </c>
      <c r="N46" s="137"/>
      <c r="O46" s="59" t="s">
        <v>188</v>
      </c>
      <c r="P46" s="126">
        <v>4.3</v>
      </c>
      <c r="Q46" s="136">
        <f>Q5+Q23</f>
        <v>4.25</v>
      </c>
      <c r="R46" s="137"/>
      <c r="S46" s="59" t="s">
        <v>188</v>
      </c>
      <c r="T46" s="126">
        <v>5.0999999999999996</v>
      </c>
      <c r="U46" s="57">
        <f>U39+U38+U19+U5</f>
        <v>5.0555555555555554</v>
      </c>
      <c r="V46" s="96"/>
    </row>
    <row r="47" spans="1:22" x14ac:dyDescent="0.4">
      <c r="B47" s="201"/>
      <c r="C47" s="59" t="s">
        <v>9</v>
      </c>
      <c r="D47" s="42">
        <v>0</v>
      </c>
      <c r="E47" s="136">
        <v>0</v>
      </c>
      <c r="F47" s="137"/>
      <c r="G47" s="59" t="s">
        <v>9</v>
      </c>
      <c r="H47" s="42">
        <f t="shared" ref="H47:H48" si="26">I47</f>
        <v>0</v>
      </c>
      <c r="I47" s="136"/>
      <c r="J47" s="137"/>
      <c r="K47" s="59" t="s">
        <v>9</v>
      </c>
      <c r="L47" s="42">
        <f t="shared" ref="L47:L50" si="27">M47</f>
        <v>0</v>
      </c>
      <c r="M47" s="136"/>
      <c r="N47" s="137"/>
      <c r="O47" s="59" t="s">
        <v>9</v>
      </c>
      <c r="P47" s="126">
        <v>1</v>
      </c>
      <c r="Q47" s="136"/>
      <c r="R47" s="137"/>
      <c r="S47" s="59" t="s">
        <v>9</v>
      </c>
      <c r="T47" s="126">
        <v>0</v>
      </c>
      <c r="U47" s="57"/>
      <c r="V47" s="96"/>
    </row>
    <row r="48" spans="1:22" x14ac:dyDescent="0.4">
      <c r="B48" s="201"/>
      <c r="C48" s="59" t="s">
        <v>3</v>
      </c>
      <c r="D48" s="42">
        <v>2.4</v>
      </c>
      <c r="E48" s="136">
        <f>+E14+E24</f>
        <v>1.875</v>
      </c>
      <c r="F48" s="137"/>
      <c r="G48" s="59" t="s">
        <v>3</v>
      </c>
      <c r="H48" s="42">
        <f t="shared" si="26"/>
        <v>1.5</v>
      </c>
      <c r="I48" s="136">
        <f>I39+I23+I27+I14+I37+I43</f>
        <v>1.5</v>
      </c>
      <c r="J48" s="137"/>
      <c r="K48" s="59" t="s">
        <v>3</v>
      </c>
      <c r="L48" s="42">
        <f t="shared" si="27"/>
        <v>2.9333333333333336</v>
      </c>
      <c r="M48" s="136">
        <f>M38+M23+M14</f>
        <v>2.9333333333333336</v>
      </c>
      <c r="N48" s="137"/>
      <c r="O48" s="59" t="s">
        <v>3</v>
      </c>
      <c r="P48" s="126">
        <v>2.5</v>
      </c>
      <c r="Q48" s="136">
        <f>Q39+Q25+Q14</f>
        <v>2.5333333333333332</v>
      </c>
      <c r="R48" s="137"/>
      <c r="S48" s="59" t="s">
        <v>3</v>
      </c>
      <c r="T48" s="126">
        <v>2.6</v>
      </c>
      <c r="U48" s="57">
        <f>U14+U16+U23</f>
        <v>2.625</v>
      </c>
      <c r="V48" s="96"/>
    </row>
    <row r="49" spans="2:22" x14ac:dyDescent="0.4">
      <c r="B49" s="201"/>
      <c r="C49" s="59" t="s">
        <v>4</v>
      </c>
      <c r="D49" s="42">
        <v>2.1</v>
      </c>
      <c r="E49" s="136">
        <f>E15+E16+E17+E18+E25+E26+E32+E33+E34+E38+E39+E40</f>
        <v>2.0599999999999996</v>
      </c>
      <c r="F49" s="137"/>
      <c r="G49" s="59" t="s">
        <v>4</v>
      </c>
      <c r="H49" s="42">
        <v>1.6</v>
      </c>
      <c r="I49" s="136">
        <f>I40+I38+I34+I33+I32+I26+I25+I24+I17+I18+I19</f>
        <v>1.7380769230769231</v>
      </c>
      <c r="J49" s="137"/>
      <c r="K49" s="59" t="s">
        <v>4</v>
      </c>
      <c r="L49" s="42">
        <v>2.4</v>
      </c>
      <c r="M49" s="136">
        <f>M40+M39+M34+M33+M32+M28+M27+M26+M25+M24+M8+M9+M10+M7+M6</f>
        <v>2.39</v>
      </c>
      <c r="N49" s="137"/>
      <c r="O49" s="59" t="s">
        <v>4</v>
      </c>
      <c r="P49" s="126">
        <v>2.2000000000000002</v>
      </c>
      <c r="Q49" s="136">
        <f>Q40+Q38+Q34+Q33+Q32+Q26+Q24+Q23+Q19+Q18+Q17+Q16+Q15</f>
        <v>2.2000000000000002</v>
      </c>
      <c r="R49" s="137"/>
      <c r="S49" s="59" t="s">
        <v>4</v>
      </c>
      <c r="T49" s="126">
        <v>2.1</v>
      </c>
      <c r="U49" s="57">
        <f>U34+U33+U32+U24+U25+U26+U20+U18+U17+U15</f>
        <v>2.0700000000000003</v>
      </c>
      <c r="V49" s="96"/>
    </row>
    <row r="50" spans="2:22" x14ac:dyDescent="0.4">
      <c r="B50" s="201"/>
      <c r="C50" s="59" t="s">
        <v>5</v>
      </c>
      <c r="D50" s="42">
        <v>0</v>
      </c>
      <c r="E50" s="136"/>
      <c r="F50" s="137"/>
      <c r="G50" s="59" t="s">
        <v>5</v>
      </c>
      <c r="H50" s="42">
        <v>1</v>
      </c>
      <c r="I50" s="136"/>
      <c r="J50" s="137"/>
      <c r="K50" s="59" t="s">
        <v>5</v>
      </c>
      <c r="L50" s="42">
        <f t="shared" si="27"/>
        <v>0</v>
      </c>
      <c r="M50" s="136"/>
      <c r="N50" s="137"/>
      <c r="O50" s="59" t="s">
        <v>5</v>
      </c>
      <c r="P50" s="126">
        <f>Q50</f>
        <v>0</v>
      </c>
      <c r="Q50" s="136"/>
      <c r="R50" s="137"/>
      <c r="S50" s="59" t="s">
        <v>5</v>
      </c>
      <c r="T50" s="126">
        <v>0</v>
      </c>
      <c r="U50" s="57"/>
      <c r="V50" s="96"/>
    </row>
    <row r="51" spans="2:22" ht="18.75" customHeight="1" x14ac:dyDescent="0.4">
      <c r="B51" s="201"/>
      <c r="C51" s="203" t="s">
        <v>192</v>
      </c>
      <c r="D51" s="194">
        <v>2.5</v>
      </c>
      <c r="E51" s="57">
        <v>2.5</v>
      </c>
      <c r="F51" s="90"/>
      <c r="G51" s="203" t="s">
        <v>192</v>
      </c>
      <c r="H51" s="194">
        <f>I51</f>
        <v>2.5</v>
      </c>
      <c r="I51" s="57">
        <v>2.5</v>
      </c>
      <c r="J51" s="90"/>
      <c r="K51" s="203" t="s">
        <v>192</v>
      </c>
      <c r="L51" s="194">
        <f>M51</f>
        <v>2.5</v>
      </c>
      <c r="M51" s="57">
        <v>2.5</v>
      </c>
      <c r="N51" s="96"/>
      <c r="O51" s="203" t="s">
        <v>192</v>
      </c>
      <c r="P51" s="194">
        <f>Q51</f>
        <v>2.5</v>
      </c>
      <c r="Q51" s="57">
        <v>2.5</v>
      </c>
      <c r="R51" s="96"/>
      <c r="S51" s="203" t="s">
        <v>192</v>
      </c>
      <c r="T51" s="194">
        <f>U51</f>
        <v>2.5</v>
      </c>
      <c r="U51" s="57">
        <v>2.5</v>
      </c>
      <c r="V51" s="96"/>
    </row>
    <row r="52" spans="2:22" x14ac:dyDescent="0.4">
      <c r="B52" s="201"/>
      <c r="C52" s="203"/>
      <c r="D52" s="194"/>
      <c r="E52" s="57">
        <v>0</v>
      </c>
      <c r="F52" s="90"/>
      <c r="G52" s="203"/>
      <c r="H52" s="194"/>
      <c r="I52" s="57">
        <v>0</v>
      </c>
      <c r="J52" s="90"/>
      <c r="K52" s="203"/>
      <c r="L52" s="194"/>
      <c r="M52" s="57">
        <v>0</v>
      </c>
      <c r="N52" s="96"/>
      <c r="O52" s="203"/>
      <c r="P52" s="194"/>
      <c r="Q52" s="57">
        <v>0</v>
      </c>
      <c r="R52" s="96"/>
      <c r="S52" s="203"/>
      <c r="T52" s="194"/>
      <c r="U52" s="57">
        <v>0</v>
      </c>
      <c r="V52" s="96"/>
    </row>
    <row r="53" spans="2:22" x14ac:dyDescent="0.4">
      <c r="B53" s="202"/>
      <c r="C53" s="60" t="s">
        <v>7</v>
      </c>
      <c r="D53" s="61">
        <f t="shared" ref="D53" si="28">D46*70+D47*120+D48*75+D49*25+D50*60+D51*45</f>
        <v>660</v>
      </c>
      <c r="E53" s="62"/>
      <c r="F53" s="97"/>
      <c r="G53" s="60" t="s">
        <v>7</v>
      </c>
      <c r="H53" s="61">
        <f>H46*70+H47*120+H48*75+H49*25+H50*60+H51*45</f>
        <v>696</v>
      </c>
      <c r="I53" s="62"/>
      <c r="J53" s="97"/>
      <c r="K53" s="60" t="s">
        <v>7</v>
      </c>
      <c r="L53" s="61">
        <f t="shared" ref="L53" si="29">L46*70+L47*120+L48*75+L49*25+L50*60+L51*45</f>
        <v>707.5</v>
      </c>
      <c r="M53" s="62"/>
      <c r="N53" s="97"/>
      <c r="O53" s="60" t="s">
        <v>7</v>
      </c>
      <c r="P53" s="63">
        <f t="shared" ref="P53" si="30">P46*70+P47*120+P48*75+P49*25+P50*60+P51*45</f>
        <v>776</v>
      </c>
      <c r="Q53" s="62"/>
      <c r="R53" s="97"/>
      <c r="S53" s="60" t="s">
        <v>7</v>
      </c>
      <c r="T53" s="63">
        <f t="shared" ref="T53" si="31">T46*70+T47*120+T48*75+T49*25+T50*60+T51*45</f>
        <v>717</v>
      </c>
      <c r="U53" s="62"/>
      <c r="V53" s="97"/>
    </row>
    <row r="54" spans="2:22" x14ac:dyDescent="0.4">
      <c r="B54" s="64"/>
    </row>
    <row r="55" spans="2:22" x14ac:dyDescent="0.4">
      <c r="B55" s="64"/>
    </row>
    <row r="56" spans="2:22" x14ac:dyDescent="0.4">
      <c r="B56" s="64"/>
    </row>
  </sheetData>
  <mergeCells count="53">
    <mergeCell ref="B2:H2"/>
    <mergeCell ref="B1:T1"/>
    <mergeCell ref="S13:T13"/>
    <mergeCell ref="S3:T3"/>
    <mergeCell ref="B4:B12"/>
    <mergeCell ref="C4:D4"/>
    <mergeCell ref="G4:H4"/>
    <mergeCell ref="K4:L4"/>
    <mergeCell ref="O4:P4"/>
    <mergeCell ref="S4:T4"/>
    <mergeCell ref="B13:B21"/>
    <mergeCell ref="C13:D13"/>
    <mergeCell ref="G13:H13"/>
    <mergeCell ref="K13:L13"/>
    <mergeCell ref="O13:P13"/>
    <mergeCell ref="C3:D3"/>
    <mergeCell ref="G3:H3"/>
    <mergeCell ref="K3:L3"/>
    <mergeCell ref="O3:P3"/>
    <mergeCell ref="B31:B36"/>
    <mergeCell ref="C31:D31"/>
    <mergeCell ref="G31:H31"/>
    <mergeCell ref="K31:L31"/>
    <mergeCell ref="O31:P31"/>
    <mergeCell ref="B22:B30"/>
    <mergeCell ref="C22:D22"/>
    <mergeCell ref="G22:H22"/>
    <mergeCell ref="K22:L22"/>
    <mergeCell ref="O22:P22"/>
    <mergeCell ref="B37:B44"/>
    <mergeCell ref="C37:D37"/>
    <mergeCell ref="G37:H37"/>
    <mergeCell ref="K37:L37"/>
    <mergeCell ref="O37:P37"/>
    <mergeCell ref="B46:B53"/>
    <mergeCell ref="C51:C52"/>
    <mergeCell ref="G51:G52"/>
    <mergeCell ref="K51:K52"/>
    <mergeCell ref="O51:O52"/>
    <mergeCell ref="D51:D52"/>
    <mergeCell ref="H51:H52"/>
    <mergeCell ref="L51:L52"/>
    <mergeCell ref="C45:D45"/>
    <mergeCell ref="G45:H45"/>
    <mergeCell ref="K45:L45"/>
    <mergeCell ref="O45:P45"/>
    <mergeCell ref="S45:T45"/>
    <mergeCell ref="S37:T37"/>
    <mergeCell ref="S31:T31"/>
    <mergeCell ref="S22:T22"/>
    <mergeCell ref="P51:P52"/>
    <mergeCell ref="T51:T52"/>
    <mergeCell ref="S51:S52"/>
  </mergeCells>
  <phoneticPr fontId="2" type="noConversion"/>
  <printOptions horizontalCentered="1" verticalCentered="1"/>
  <pageMargins left="0" right="0" top="0" bottom="0" header="0.31496062992125984" footer="0.31496062992125984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56"/>
  <sheetViews>
    <sheetView view="pageBreakPreview" zoomScaleNormal="85" zoomScaleSheetLayoutView="100" workbookViewId="0">
      <selection activeCell="B2" sqref="B2:F2"/>
    </sheetView>
  </sheetViews>
  <sheetFormatPr defaultColWidth="9" defaultRowHeight="19.8" x14ac:dyDescent="0.4"/>
  <cols>
    <col min="1" max="1" width="0.77734375" style="5" customWidth="1"/>
    <col min="2" max="2" width="7.6640625" style="67" customWidth="1"/>
    <col min="3" max="3" width="9.109375" style="5" customWidth="1"/>
    <col min="4" max="4" width="9.109375" style="65" customWidth="1"/>
    <col min="5" max="5" width="9.109375" style="65" hidden="1" customWidth="1"/>
    <col min="6" max="6" width="9.109375" style="98" hidden="1" customWidth="1"/>
    <col min="7" max="7" width="9.109375" style="5" customWidth="1"/>
    <col min="8" max="8" width="9.109375" style="65" customWidth="1"/>
    <col min="9" max="9" width="9.109375" style="65" hidden="1" customWidth="1"/>
    <col min="10" max="10" width="9.109375" style="98" hidden="1" customWidth="1"/>
    <col min="11" max="11" width="9.109375" style="5" customWidth="1"/>
    <col min="12" max="12" width="9.109375" style="65" customWidth="1"/>
    <col min="13" max="13" width="9.109375" style="65" hidden="1" customWidth="1"/>
    <col min="14" max="14" width="9.109375" style="98" hidden="1" customWidth="1"/>
    <col min="15" max="15" width="9.109375" style="5" customWidth="1"/>
    <col min="16" max="16" width="9.109375" style="66" customWidth="1"/>
    <col min="17" max="17" width="9.109375" style="5" hidden="1" customWidth="1"/>
    <col min="18" max="18" width="9.109375" style="98" hidden="1" customWidth="1"/>
    <col min="19" max="19" width="9.109375" style="5" customWidth="1"/>
    <col min="20" max="20" width="9.109375" style="66" customWidth="1"/>
    <col min="21" max="21" width="9.33203125" style="5" hidden="1" customWidth="1"/>
    <col min="22" max="22" width="9.109375" style="98" hidden="1" customWidth="1"/>
    <col min="23" max="16384" width="9" style="5"/>
  </cols>
  <sheetData>
    <row r="1" spans="1:22" s="3" customFormat="1" x14ac:dyDescent="0.4">
      <c r="A1" s="40"/>
      <c r="B1" s="185" t="s">
        <v>409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207"/>
      <c r="R1" s="207"/>
      <c r="S1" s="207"/>
      <c r="T1" s="207"/>
      <c r="U1" s="40"/>
      <c r="V1" s="40"/>
    </row>
    <row r="2" spans="1:22" s="3" customFormat="1" ht="18.75" customHeight="1" x14ac:dyDescent="0.4">
      <c r="A2" s="40"/>
      <c r="B2" s="208" t="s">
        <v>0</v>
      </c>
      <c r="C2" s="209"/>
      <c r="D2" s="209"/>
      <c r="E2" s="209"/>
      <c r="F2" s="209"/>
      <c r="G2" s="213"/>
      <c r="H2" s="213"/>
      <c r="I2" s="42"/>
      <c r="J2" s="142"/>
      <c r="K2" s="42"/>
      <c r="L2" s="42"/>
      <c r="M2" s="42"/>
      <c r="N2" s="142"/>
      <c r="O2" s="39"/>
      <c r="P2" s="42"/>
      <c r="Q2" s="42"/>
      <c r="R2" s="142"/>
      <c r="S2" s="39"/>
      <c r="T2" s="42"/>
      <c r="U2" s="4"/>
      <c r="V2" s="92"/>
    </row>
    <row r="3" spans="1:22" ht="21" customHeight="1" x14ac:dyDescent="0.4">
      <c r="A3" s="149"/>
      <c r="B3" s="143" t="s">
        <v>1</v>
      </c>
      <c r="C3" s="188">
        <v>43087</v>
      </c>
      <c r="D3" s="189"/>
      <c r="E3" s="144"/>
      <c r="F3" s="145"/>
      <c r="G3" s="188">
        <v>43088</v>
      </c>
      <c r="H3" s="189"/>
      <c r="I3" s="144"/>
      <c r="J3" s="145"/>
      <c r="K3" s="188">
        <v>43089</v>
      </c>
      <c r="L3" s="189"/>
      <c r="M3" s="144"/>
      <c r="N3" s="145"/>
      <c r="O3" s="188">
        <v>43090</v>
      </c>
      <c r="P3" s="189"/>
      <c r="Q3" s="144"/>
      <c r="R3" s="145"/>
      <c r="S3" s="188">
        <v>43091</v>
      </c>
      <c r="T3" s="189"/>
      <c r="U3" s="75"/>
      <c r="V3" s="93"/>
    </row>
    <row r="4" spans="1:22" ht="19.5" customHeight="1" x14ac:dyDescent="0.4">
      <c r="A4" s="149"/>
      <c r="B4" s="192" t="s">
        <v>24</v>
      </c>
      <c r="C4" s="190" t="s">
        <v>261</v>
      </c>
      <c r="D4" s="193"/>
      <c r="E4" s="158"/>
      <c r="F4" s="159"/>
      <c r="G4" s="190" t="s">
        <v>11</v>
      </c>
      <c r="H4" s="193"/>
      <c r="I4" s="158"/>
      <c r="J4" s="159"/>
      <c r="K4" s="190" t="s">
        <v>262</v>
      </c>
      <c r="L4" s="193"/>
      <c r="M4" s="158"/>
      <c r="N4" s="159"/>
      <c r="O4" s="190" t="s">
        <v>195</v>
      </c>
      <c r="P4" s="193"/>
      <c r="Q4" s="158"/>
      <c r="R4" s="159"/>
      <c r="S4" s="190" t="s">
        <v>15</v>
      </c>
      <c r="T4" s="193"/>
      <c r="U4" s="76"/>
      <c r="V4" s="87"/>
    </row>
    <row r="5" spans="1:22" ht="19.5" customHeight="1" x14ac:dyDescent="0.4">
      <c r="A5" s="149"/>
      <c r="B5" s="192"/>
      <c r="C5" s="20" t="s">
        <v>197</v>
      </c>
      <c r="D5" s="73">
        <v>80</v>
      </c>
      <c r="E5" s="71">
        <f>D5/20</f>
        <v>4</v>
      </c>
      <c r="F5" s="94">
        <f>D5*1950/1000</f>
        <v>156</v>
      </c>
      <c r="G5" s="20" t="s">
        <v>197</v>
      </c>
      <c r="H5" s="73">
        <v>70</v>
      </c>
      <c r="I5" s="71">
        <f t="shared" ref="I5:I6" si="0">H5/20</f>
        <v>3.5</v>
      </c>
      <c r="J5" s="94">
        <f>H5*1950/1000</f>
        <v>136.5</v>
      </c>
      <c r="K5" s="83" t="s">
        <v>263</v>
      </c>
      <c r="L5" s="84">
        <v>120</v>
      </c>
      <c r="M5" s="102">
        <f>L5/30</f>
        <v>4</v>
      </c>
      <c r="N5" s="94">
        <f>L5*1950/1000</f>
        <v>234</v>
      </c>
      <c r="O5" s="20" t="s">
        <v>197</v>
      </c>
      <c r="P5" s="73">
        <v>80</v>
      </c>
      <c r="Q5" s="71">
        <f t="shared" ref="Q5:Q6" si="1">P5/20</f>
        <v>4</v>
      </c>
      <c r="R5" s="94">
        <f>P5*1950/1000</f>
        <v>156</v>
      </c>
      <c r="S5" s="20" t="s">
        <v>197</v>
      </c>
      <c r="T5" s="73">
        <v>70</v>
      </c>
      <c r="U5" s="71">
        <f t="shared" ref="U5:U6" si="2">T5/20</f>
        <v>3.5</v>
      </c>
      <c r="V5" s="94">
        <f>T5*1950/1000</f>
        <v>136.5</v>
      </c>
    </row>
    <row r="6" spans="1:22" ht="19.5" customHeight="1" x14ac:dyDescent="0.4">
      <c r="A6" s="149"/>
      <c r="B6" s="192"/>
      <c r="C6" s="20"/>
      <c r="D6" s="49"/>
      <c r="E6" s="77"/>
      <c r="F6" s="94">
        <f t="shared" ref="F6" si="3">D6*1950/1000</f>
        <v>0</v>
      </c>
      <c r="G6" s="20" t="s">
        <v>198</v>
      </c>
      <c r="H6" s="49">
        <v>10</v>
      </c>
      <c r="I6" s="71">
        <f t="shared" si="0"/>
        <v>0.5</v>
      </c>
      <c r="J6" s="94">
        <f t="shared" ref="J6:J44" si="4">H6*1950/1000</f>
        <v>19.5</v>
      </c>
      <c r="K6" s="103" t="s">
        <v>264</v>
      </c>
      <c r="L6" s="104">
        <v>30</v>
      </c>
      <c r="M6" s="68">
        <f>L6/40</f>
        <v>0.75</v>
      </c>
      <c r="N6" s="94">
        <f t="shared" ref="N6:N35" si="5">L6*1950/1000</f>
        <v>58.5</v>
      </c>
      <c r="O6" s="20"/>
      <c r="P6" s="49"/>
      <c r="Q6" s="71">
        <f t="shared" si="1"/>
        <v>0</v>
      </c>
      <c r="R6" s="94">
        <f t="shared" ref="R6:R39" si="6">P6*1950/1000</f>
        <v>0</v>
      </c>
      <c r="S6" s="20" t="s">
        <v>265</v>
      </c>
      <c r="T6" s="49">
        <v>10</v>
      </c>
      <c r="U6" s="71">
        <f t="shared" si="2"/>
        <v>0.5</v>
      </c>
      <c r="V6" s="94">
        <f>T6*1950/1000/0.6</f>
        <v>32.5</v>
      </c>
    </row>
    <row r="7" spans="1:22" ht="19.5" customHeight="1" x14ac:dyDescent="0.4">
      <c r="A7" s="149"/>
      <c r="B7" s="192"/>
      <c r="C7" s="52"/>
      <c r="D7" s="49"/>
      <c r="E7" s="48"/>
      <c r="F7" s="94">
        <f t="shared" ref="F7:F44" si="7">D7*1950/1000</f>
        <v>0</v>
      </c>
      <c r="G7" s="52"/>
      <c r="H7" s="49"/>
      <c r="I7" s="48"/>
      <c r="J7" s="94">
        <f t="shared" si="4"/>
        <v>0</v>
      </c>
      <c r="K7" s="103" t="s">
        <v>266</v>
      </c>
      <c r="L7" s="104">
        <v>15</v>
      </c>
      <c r="M7" s="105">
        <f>L7/100</f>
        <v>0.15</v>
      </c>
      <c r="N7" s="94">
        <f t="shared" si="5"/>
        <v>29.25</v>
      </c>
      <c r="O7" s="52"/>
      <c r="P7" s="49"/>
      <c r="Q7" s="48"/>
      <c r="R7" s="94">
        <f t="shared" si="6"/>
        <v>0</v>
      </c>
      <c r="S7" s="52"/>
      <c r="T7" s="49"/>
      <c r="U7" s="48"/>
      <c r="V7" s="94">
        <f t="shared" ref="V7:V44" si="8">T7*1950/1000</f>
        <v>0</v>
      </c>
    </row>
    <row r="8" spans="1:22" ht="19.5" customHeight="1" x14ac:dyDescent="0.4">
      <c r="A8" s="149"/>
      <c r="B8" s="192"/>
      <c r="C8" s="17"/>
      <c r="D8" s="44"/>
      <c r="E8" s="48"/>
      <c r="F8" s="94">
        <f t="shared" si="7"/>
        <v>0</v>
      </c>
      <c r="G8" s="17"/>
      <c r="H8" s="44"/>
      <c r="I8" s="48"/>
      <c r="J8" s="94">
        <f t="shared" si="4"/>
        <v>0</v>
      </c>
      <c r="K8" s="103" t="s">
        <v>267</v>
      </c>
      <c r="L8" s="104">
        <v>5</v>
      </c>
      <c r="M8" s="105">
        <f t="shared" ref="M8:M9" si="9">L8/100</f>
        <v>0.05</v>
      </c>
      <c r="N8" s="94">
        <f t="shared" si="5"/>
        <v>9.75</v>
      </c>
      <c r="O8" s="17"/>
      <c r="P8" s="44"/>
      <c r="Q8" s="48"/>
      <c r="R8" s="94">
        <f t="shared" si="6"/>
        <v>0</v>
      </c>
      <c r="S8" s="17"/>
      <c r="T8" s="44"/>
      <c r="U8" s="48"/>
      <c r="V8" s="94">
        <f t="shared" si="8"/>
        <v>0</v>
      </c>
    </row>
    <row r="9" spans="1:22" ht="19.5" customHeight="1" x14ac:dyDescent="0.4">
      <c r="A9" s="149"/>
      <c r="B9" s="192"/>
      <c r="C9" s="146"/>
      <c r="D9" s="147"/>
      <c r="E9" s="148"/>
      <c r="F9" s="94">
        <f t="shared" si="7"/>
        <v>0</v>
      </c>
      <c r="G9" s="146"/>
      <c r="H9" s="147"/>
      <c r="I9" s="148"/>
      <c r="J9" s="94">
        <f t="shared" si="4"/>
        <v>0</v>
      </c>
      <c r="K9" s="103" t="s">
        <v>199</v>
      </c>
      <c r="L9" s="104">
        <v>5</v>
      </c>
      <c r="M9" s="105">
        <f t="shared" si="9"/>
        <v>0.05</v>
      </c>
      <c r="N9" s="94">
        <f t="shared" si="5"/>
        <v>9.75</v>
      </c>
      <c r="O9" s="146"/>
      <c r="P9" s="147"/>
      <c r="Q9" s="148"/>
      <c r="R9" s="94">
        <f t="shared" si="6"/>
        <v>0</v>
      </c>
      <c r="S9" s="146"/>
      <c r="T9" s="147"/>
      <c r="U9" s="50"/>
      <c r="V9" s="94">
        <f t="shared" si="8"/>
        <v>0</v>
      </c>
    </row>
    <row r="10" spans="1:22" x14ac:dyDescent="0.4">
      <c r="A10" s="149"/>
      <c r="B10" s="192"/>
      <c r="C10" s="146"/>
      <c r="D10" s="147"/>
      <c r="E10" s="148"/>
      <c r="F10" s="94">
        <f t="shared" si="7"/>
        <v>0</v>
      </c>
      <c r="G10" s="146"/>
      <c r="H10" s="147"/>
      <c r="I10" s="148"/>
      <c r="J10" s="94">
        <f t="shared" si="4"/>
        <v>0</v>
      </c>
      <c r="K10" s="103" t="s">
        <v>268</v>
      </c>
      <c r="L10" s="104">
        <v>0.5</v>
      </c>
      <c r="M10" s="48"/>
      <c r="N10" s="94">
        <f t="shared" si="5"/>
        <v>0.97499999999999998</v>
      </c>
      <c r="O10" s="146"/>
      <c r="P10" s="147"/>
      <c r="Q10" s="148"/>
      <c r="R10" s="94">
        <f t="shared" si="6"/>
        <v>0</v>
      </c>
      <c r="S10" s="146"/>
      <c r="T10" s="147"/>
      <c r="U10" s="50"/>
      <c r="V10" s="94">
        <f t="shared" si="8"/>
        <v>0</v>
      </c>
    </row>
    <row r="11" spans="1:22" x14ac:dyDescent="0.4">
      <c r="A11" s="149"/>
      <c r="B11" s="192"/>
      <c r="C11" s="146"/>
      <c r="D11" s="147"/>
      <c r="E11" s="148"/>
      <c r="F11" s="94">
        <f t="shared" si="7"/>
        <v>0</v>
      </c>
      <c r="G11" s="146"/>
      <c r="H11" s="147"/>
      <c r="I11" s="148"/>
      <c r="J11" s="94">
        <f t="shared" si="4"/>
        <v>0</v>
      </c>
      <c r="K11" s="146"/>
      <c r="L11" s="40"/>
      <c r="M11" s="148"/>
      <c r="N11" s="94">
        <f t="shared" si="5"/>
        <v>0</v>
      </c>
      <c r="O11" s="146"/>
      <c r="P11" s="147"/>
      <c r="Q11" s="148"/>
      <c r="R11" s="94">
        <f t="shared" si="6"/>
        <v>0</v>
      </c>
      <c r="S11" s="146"/>
      <c r="T11" s="147"/>
      <c r="U11" s="50"/>
      <c r="V11" s="94">
        <f t="shared" si="8"/>
        <v>0</v>
      </c>
    </row>
    <row r="12" spans="1:22" x14ac:dyDescent="0.4">
      <c r="A12" s="149"/>
      <c r="B12" s="192"/>
      <c r="C12" s="146"/>
      <c r="D12" s="147"/>
      <c r="E12" s="152"/>
      <c r="F12" s="94">
        <f t="shared" si="7"/>
        <v>0</v>
      </c>
      <c r="G12" s="146"/>
      <c r="H12" s="147"/>
      <c r="I12" s="148"/>
      <c r="J12" s="94">
        <f t="shared" si="4"/>
        <v>0</v>
      </c>
      <c r="K12" s="146"/>
      <c r="L12" s="40"/>
      <c r="M12" s="148"/>
      <c r="N12" s="94">
        <f t="shared" si="5"/>
        <v>0</v>
      </c>
      <c r="O12" s="146"/>
      <c r="P12" s="147"/>
      <c r="Q12" s="152"/>
      <c r="R12" s="94">
        <f t="shared" si="6"/>
        <v>0</v>
      </c>
      <c r="S12" s="146"/>
      <c r="T12" s="147"/>
      <c r="U12" s="69"/>
      <c r="V12" s="94">
        <f t="shared" si="8"/>
        <v>0</v>
      </c>
    </row>
    <row r="13" spans="1:22" x14ac:dyDescent="0.4">
      <c r="A13" s="149"/>
      <c r="B13" s="192" t="s">
        <v>269</v>
      </c>
      <c r="C13" s="190" t="s">
        <v>270</v>
      </c>
      <c r="D13" s="193"/>
      <c r="E13" s="158"/>
      <c r="F13" s="94">
        <f t="shared" si="7"/>
        <v>0</v>
      </c>
      <c r="G13" s="205" t="s">
        <v>271</v>
      </c>
      <c r="H13" s="206"/>
      <c r="I13" s="160"/>
      <c r="J13" s="94">
        <f t="shared" si="4"/>
        <v>0</v>
      </c>
      <c r="K13" s="190" t="s">
        <v>272</v>
      </c>
      <c r="L13" s="193"/>
      <c r="M13" s="160"/>
      <c r="N13" s="94">
        <f t="shared" si="5"/>
        <v>0</v>
      </c>
      <c r="O13" s="205" t="s">
        <v>273</v>
      </c>
      <c r="P13" s="206"/>
      <c r="Q13" s="158"/>
      <c r="R13" s="94">
        <f t="shared" si="6"/>
        <v>0</v>
      </c>
      <c r="S13" s="190" t="s">
        <v>274</v>
      </c>
      <c r="T13" s="193"/>
      <c r="U13" s="76"/>
      <c r="V13" s="94">
        <f t="shared" si="8"/>
        <v>0</v>
      </c>
    </row>
    <row r="14" spans="1:22" x14ac:dyDescent="0.4">
      <c r="A14" s="149"/>
      <c r="B14" s="192"/>
      <c r="C14" s="146" t="s">
        <v>275</v>
      </c>
      <c r="D14" s="73">
        <v>80</v>
      </c>
      <c r="E14" s="11">
        <f>D14*0.7/40</f>
        <v>1.4</v>
      </c>
      <c r="F14" s="94">
        <f t="shared" si="7"/>
        <v>156</v>
      </c>
      <c r="G14" s="161" t="s">
        <v>276</v>
      </c>
      <c r="H14" s="53">
        <v>70</v>
      </c>
      <c r="I14" s="53">
        <f>H14/40</f>
        <v>1.75</v>
      </c>
      <c r="J14" s="94">
        <f t="shared" si="4"/>
        <v>136.5</v>
      </c>
      <c r="K14" s="10" t="s">
        <v>277</v>
      </c>
      <c r="L14" s="45">
        <v>80</v>
      </c>
      <c r="M14" s="46">
        <f>L14/40</f>
        <v>2</v>
      </c>
      <c r="N14" s="94">
        <f t="shared" si="5"/>
        <v>156</v>
      </c>
      <c r="O14" s="161" t="s">
        <v>278</v>
      </c>
      <c r="P14" s="73">
        <v>80</v>
      </c>
      <c r="Q14" s="99">
        <f>P14/40</f>
        <v>2</v>
      </c>
      <c r="R14" s="94">
        <f t="shared" si="6"/>
        <v>156</v>
      </c>
      <c r="S14" s="10" t="s">
        <v>279</v>
      </c>
      <c r="T14" s="73">
        <v>60</v>
      </c>
      <c r="U14" s="11">
        <f>T14/35</f>
        <v>1.7142857142857142</v>
      </c>
      <c r="V14" s="94">
        <f t="shared" si="8"/>
        <v>117</v>
      </c>
    </row>
    <row r="15" spans="1:22" x14ac:dyDescent="0.4">
      <c r="A15" s="149"/>
      <c r="B15" s="192"/>
      <c r="C15" s="146" t="s">
        <v>151</v>
      </c>
      <c r="D15" s="49">
        <v>10</v>
      </c>
      <c r="E15" s="71">
        <f>D15/100</f>
        <v>0.1</v>
      </c>
      <c r="F15" s="94">
        <f>D15*1950/1000</f>
        <v>19.5</v>
      </c>
      <c r="G15" s="163" t="s">
        <v>280</v>
      </c>
      <c r="H15" s="49">
        <v>20</v>
      </c>
      <c r="I15" s="110">
        <f>H15/40</f>
        <v>0.5</v>
      </c>
      <c r="J15" s="94">
        <f>H15*1950/1000</f>
        <v>39</v>
      </c>
      <c r="K15" s="12"/>
      <c r="L15" s="47"/>
      <c r="M15" s="19"/>
      <c r="N15" s="94">
        <f>L15*1950/1000</f>
        <v>0</v>
      </c>
      <c r="O15" s="163" t="s">
        <v>281</v>
      </c>
      <c r="P15" s="49">
        <v>10</v>
      </c>
      <c r="Q15" s="123">
        <f t="shared" ref="Q15:Q19" si="10">P15/100</f>
        <v>0.1</v>
      </c>
      <c r="R15" s="94">
        <f>P15*1950/1000</f>
        <v>19.5</v>
      </c>
      <c r="S15" s="12" t="s">
        <v>281</v>
      </c>
      <c r="T15" s="49">
        <v>20</v>
      </c>
      <c r="U15" s="19">
        <f>T15/40</f>
        <v>0.5</v>
      </c>
      <c r="V15" s="94">
        <f>T15*1950/1000</f>
        <v>39</v>
      </c>
    </row>
    <row r="16" spans="1:22" x14ac:dyDescent="0.4">
      <c r="A16" s="149"/>
      <c r="B16" s="192"/>
      <c r="C16" s="149" t="s">
        <v>282</v>
      </c>
      <c r="D16" s="49">
        <v>20</v>
      </c>
      <c r="E16" s="14">
        <f t="shared" ref="E16:E19" si="11">D16/100</f>
        <v>0.2</v>
      </c>
      <c r="F16" s="94">
        <f>D16*1950/1000</f>
        <v>39</v>
      </c>
      <c r="G16" s="163" t="s">
        <v>281</v>
      </c>
      <c r="H16" s="49">
        <v>25</v>
      </c>
      <c r="I16" s="123">
        <f t="shared" ref="I16:I19" si="12">H16/100</f>
        <v>0.25</v>
      </c>
      <c r="J16" s="94">
        <f>H16*1950/1000</f>
        <v>48.75</v>
      </c>
      <c r="K16" s="12"/>
      <c r="L16" s="47"/>
      <c r="M16" s="19"/>
      <c r="N16" s="94">
        <f>L16*1950/1000</f>
        <v>0</v>
      </c>
      <c r="O16" s="163" t="s">
        <v>283</v>
      </c>
      <c r="P16" s="49">
        <v>5</v>
      </c>
      <c r="Q16" s="123">
        <f t="shared" si="10"/>
        <v>0.05</v>
      </c>
      <c r="R16" s="94">
        <f>P16*1950/1000</f>
        <v>9.75</v>
      </c>
      <c r="S16" s="12" t="s">
        <v>284</v>
      </c>
      <c r="T16" s="49">
        <v>10</v>
      </c>
      <c r="U16" s="14">
        <f t="shared" ref="U16" si="13">T16/100</f>
        <v>0.1</v>
      </c>
      <c r="V16" s="94">
        <f>T16*1950/1000</f>
        <v>19.5</v>
      </c>
    </row>
    <row r="17" spans="1:22" x14ac:dyDescent="0.4">
      <c r="A17" s="149"/>
      <c r="B17" s="192"/>
      <c r="C17" s="146" t="s">
        <v>135</v>
      </c>
      <c r="D17" s="49">
        <v>10</v>
      </c>
      <c r="E17" s="14">
        <f t="shared" si="11"/>
        <v>0.1</v>
      </c>
      <c r="F17" s="94">
        <f>D17*1950/1000</f>
        <v>19.5</v>
      </c>
      <c r="G17" s="163" t="s">
        <v>285</v>
      </c>
      <c r="H17" s="49">
        <v>10</v>
      </c>
      <c r="I17" s="123">
        <f t="shared" si="12"/>
        <v>0.1</v>
      </c>
      <c r="J17" s="94">
        <f>H17*1950/1000</f>
        <v>19.5</v>
      </c>
      <c r="K17" s="12"/>
      <c r="L17" s="47"/>
      <c r="M17" s="19"/>
      <c r="N17" s="94">
        <f>L17*1950/1000</f>
        <v>0</v>
      </c>
      <c r="O17" s="163" t="s">
        <v>286</v>
      </c>
      <c r="P17" s="49">
        <v>10</v>
      </c>
      <c r="Q17" s="123">
        <f t="shared" si="10"/>
        <v>0.1</v>
      </c>
      <c r="R17" s="94">
        <f>P17*1950/1000</f>
        <v>19.5</v>
      </c>
      <c r="S17" s="12" t="s">
        <v>285</v>
      </c>
      <c r="T17" s="49">
        <v>5</v>
      </c>
      <c r="U17" s="19"/>
      <c r="V17" s="94">
        <f>T17*1950/1000</f>
        <v>9.75</v>
      </c>
    </row>
    <row r="18" spans="1:22" ht="19.5" customHeight="1" x14ac:dyDescent="0.4">
      <c r="A18" s="149"/>
      <c r="B18" s="192"/>
      <c r="C18" s="146" t="s">
        <v>152</v>
      </c>
      <c r="D18" s="155">
        <v>3</v>
      </c>
      <c r="E18" s="14">
        <f t="shared" si="11"/>
        <v>0.03</v>
      </c>
      <c r="F18" s="94">
        <f>D18*1950/1000</f>
        <v>5.85</v>
      </c>
      <c r="G18" s="163" t="s">
        <v>287</v>
      </c>
      <c r="H18" s="49">
        <v>1</v>
      </c>
      <c r="I18" s="123">
        <f t="shared" si="12"/>
        <v>0.01</v>
      </c>
      <c r="J18" s="94">
        <f>H20*1950/1000</f>
        <v>0</v>
      </c>
      <c r="K18" s="132"/>
      <c r="L18" s="47"/>
      <c r="M18" s="48"/>
      <c r="N18" s="94">
        <f>L18*1950/1000</f>
        <v>0</v>
      </c>
      <c r="O18" s="163" t="s">
        <v>288</v>
      </c>
      <c r="P18" s="49">
        <v>5</v>
      </c>
      <c r="Q18" s="123">
        <f t="shared" si="10"/>
        <v>0.05</v>
      </c>
      <c r="R18" s="94">
        <f>P18*1950/1000</f>
        <v>9.75</v>
      </c>
      <c r="S18" s="132"/>
      <c r="T18" s="49"/>
      <c r="U18" s="48"/>
      <c r="V18" s="94">
        <f>T18*1950/1000</f>
        <v>0</v>
      </c>
    </row>
    <row r="19" spans="1:22" x14ac:dyDescent="0.4">
      <c r="A19" s="149"/>
      <c r="B19" s="192"/>
      <c r="C19" s="146" t="s">
        <v>60</v>
      </c>
      <c r="D19" s="155">
        <v>3</v>
      </c>
      <c r="E19" s="14">
        <f t="shared" si="11"/>
        <v>0.03</v>
      </c>
      <c r="F19" s="94">
        <f t="shared" si="7"/>
        <v>5.85</v>
      </c>
      <c r="G19" s="163" t="s">
        <v>289</v>
      </c>
      <c r="H19" s="49">
        <v>1</v>
      </c>
      <c r="I19" s="123">
        <f t="shared" si="12"/>
        <v>0.01</v>
      </c>
      <c r="J19" s="94">
        <f>H18*1950/1000</f>
        <v>1.95</v>
      </c>
      <c r="K19" s="132"/>
      <c r="L19" s="91"/>
      <c r="M19" s="148"/>
      <c r="N19" s="94">
        <f t="shared" si="5"/>
        <v>0</v>
      </c>
      <c r="O19" s="163" t="s">
        <v>290</v>
      </c>
      <c r="P19" s="49">
        <v>10</v>
      </c>
      <c r="Q19" s="123">
        <f t="shared" si="10"/>
        <v>0.1</v>
      </c>
      <c r="R19" s="94">
        <f t="shared" si="6"/>
        <v>19.5</v>
      </c>
      <c r="S19" s="132"/>
      <c r="T19" s="155"/>
      <c r="U19" s="50"/>
      <c r="V19" s="94">
        <f t="shared" si="8"/>
        <v>0</v>
      </c>
    </row>
    <row r="20" spans="1:22" x14ac:dyDescent="0.4">
      <c r="A20" s="149"/>
      <c r="B20" s="192"/>
      <c r="C20" s="132"/>
      <c r="D20" s="155"/>
      <c r="E20" s="148"/>
      <c r="F20" s="94">
        <f t="shared" si="7"/>
        <v>0</v>
      </c>
      <c r="G20" s="163" t="s">
        <v>291</v>
      </c>
      <c r="H20" s="49"/>
      <c r="I20" s="155"/>
      <c r="J20" s="94">
        <f>H19*1950/1000</f>
        <v>1.95</v>
      </c>
      <c r="K20" s="132"/>
      <c r="L20" s="91"/>
      <c r="M20" s="148"/>
      <c r="N20" s="94">
        <f t="shared" si="5"/>
        <v>0</v>
      </c>
      <c r="O20" s="163"/>
      <c r="P20" s="155"/>
      <c r="Q20" s="155"/>
      <c r="R20" s="94">
        <f t="shared" si="6"/>
        <v>0</v>
      </c>
      <c r="S20" s="132"/>
      <c r="T20" s="155"/>
      <c r="U20" s="50"/>
      <c r="V20" s="94">
        <f t="shared" si="8"/>
        <v>0</v>
      </c>
    </row>
    <row r="21" spans="1:22" x14ac:dyDescent="0.4">
      <c r="A21" s="149"/>
      <c r="B21" s="192"/>
      <c r="C21" s="52"/>
      <c r="D21" s="49"/>
      <c r="E21" s="48">
        <f>D14+D15+D16+D17+D18+D19+D20</f>
        <v>126</v>
      </c>
      <c r="F21" s="94">
        <f t="shared" si="7"/>
        <v>0</v>
      </c>
      <c r="G21" s="166"/>
      <c r="H21" s="138"/>
      <c r="I21" s="49">
        <f>H14+H15+H16+H17+H20+H18+H19</f>
        <v>127</v>
      </c>
      <c r="J21" s="94" t="e">
        <f>#REF!*1950/1000</f>
        <v>#REF!</v>
      </c>
      <c r="K21" s="52"/>
      <c r="L21" s="47"/>
      <c r="M21" s="48">
        <f>L14+L15+L16+L17+L18+L19+L20</f>
        <v>80</v>
      </c>
      <c r="N21" s="94">
        <f t="shared" si="5"/>
        <v>0</v>
      </c>
      <c r="O21" s="164"/>
      <c r="P21" s="72"/>
      <c r="Q21" s="49">
        <f>P14+P15+P16+P17+P18+P19+P20</f>
        <v>120</v>
      </c>
      <c r="R21" s="94">
        <f t="shared" si="6"/>
        <v>0</v>
      </c>
      <c r="S21" s="52"/>
      <c r="T21" s="49"/>
      <c r="U21" s="48">
        <f>T14+T15+T16+T17+T18+T19+T20</f>
        <v>95</v>
      </c>
      <c r="V21" s="94">
        <f t="shared" si="8"/>
        <v>0</v>
      </c>
    </row>
    <row r="22" spans="1:22" x14ac:dyDescent="0.4">
      <c r="A22" s="149"/>
      <c r="B22" s="192" t="s">
        <v>292</v>
      </c>
      <c r="C22" s="190" t="s">
        <v>293</v>
      </c>
      <c r="D22" s="193"/>
      <c r="E22" s="158"/>
      <c r="F22" s="94">
        <f t="shared" si="7"/>
        <v>0</v>
      </c>
      <c r="G22" s="190" t="s">
        <v>294</v>
      </c>
      <c r="H22" s="193"/>
      <c r="I22" s="160"/>
      <c r="J22" s="94">
        <f t="shared" si="4"/>
        <v>0</v>
      </c>
      <c r="K22" s="190" t="s">
        <v>295</v>
      </c>
      <c r="L22" s="193"/>
      <c r="M22" s="160"/>
      <c r="N22" s="94">
        <f t="shared" si="5"/>
        <v>0</v>
      </c>
      <c r="O22" s="211" t="s">
        <v>296</v>
      </c>
      <c r="P22" s="212"/>
      <c r="Q22" s="158"/>
      <c r="R22" s="94">
        <f t="shared" si="6"/>
        <v>0</v>
      </c>
      <c r="S22" s="190" t="s">
        <v>297</v>
      </c>
      <c r="T22" s="193"/>
      <c r="U22" s="76"/>
      <c r="V22" s="94">
        <f t="shared" si="8"/>
        <v>0</v>
      </c>
    </row>
    <row r="23" spans="1:22" x14ac:dyDescent="0.4">
      <c r="A23" s="149"/>
      <c r="B23" s="192"/>
      <c r="C23" s="10" t="s">
        <v>298</v>
      </c>
      <c r="D23" s="53">
        <v>40</v>
      </c>
      <c r="E23" s="11">
        <f>D23/40</f>
        <v>1</v>
      </c>
      <c r="F23" s="94">
        <f t="shared" si="7"/>
        <v>78</v>
      </c>
      <c r="G23" s="146" t="s">
        <v>119</v>
      </c>
      <c r="H23" s="53">
        <v>60</v>
      </c>
      <c r="I23" s="123">
        <f t="shared" ref="I23:I26" si="14">H23/100</f>
        <v>0.6</v>
      </c>
      <c r="J23" s="94">
        <f>H23*1950/1000/0.6/9</f>
        <v>21.666666666666668</v>
      </c>
      <c r="K23" s="10" t="s">
        <v>299</v>
      </c>
      <c r="L23" s="53">
        <v>60</v>
      </c>
      <c r="M23" s="18">
        <f>L23/40</f>
        <v>1.5</v>
      </c>
      <c r="N23" s="94">
        <f t="shared" si="5"/>
        <v>117</v>
      </c>
      <c r="O23" s="146" t="s">
        <v>68</v>
      </c>
      <c r="P23" s="49">
        <v>40</v>
      </c>
      <c r="Q23" s="14">
        <f t="shared" ref="Q23:Q26" si="15">P23/100</f>
        <v>0.4</v>
      </c>
      <c r="R23" s="94">
        <f>P23*1950/1000</f>
        <v>78</v>
      </c>
      <c r="S23" s="146" t="s">
        <v>300</v>
      </c>
      <c r="T23" s="53">
        <v>55</v>
      </c>
      <c r="U23" s="19">
        <f>T23/55</f>
        <v>1</v>
      </c>
      <c r="V23" s="94">
        <f t="shared" si="8"/>
        <v>107.25</v>
      </c>
    </row>
    <row r="24" spans="1:22" x14ac:dyDescent="0.4">
      <c r="A24" s="149"/>
      <c r="B24" s="192"/>
      <c r="C24" s="12" t="s">
        <v>220</v>
      </c>
      <c r="D24" s="49">
        <v>10</v>
      </c>
      <c r="E24" s="14">
        <f>D24/100</f>
        <v>0.1</v>
      </c>
      <c r="F24" s="94">
        <f t="shared" si="7"/>
        <v>19.5</v>
      </c>
      <c r="G24" s="146" t="s">
        <v>158</v>
      </c>
      <c r="H24" s="49">
        <v>20</v>
      </c>
      <c r="I24" s="53">
        <f>H24/50</f>
        <v>0.4</v>
      </c>
      <c r="J24" s="94">
        <f t="shared" si="4"/>
        <v>39</v>
      </c>
      <c r="K24" s="132"/>
      <c r="L24" s="49"/>
      <c r="M24" s="156"/>
      <c r="N24" s="94">
        <f t="shared" si="5"/>
        <v>0</v>
      </c>
      <c r="O24" s="146" t="s">
        <v>163</v>
      </c>
      <c r="P24" s="49">
        <v>15</v>
      </c>
      <c r="Q24" s="14">
        <f t="shared" si="15"/>
        <v>0.15</v>
      </c>
      <c r="R24" s="94">
        <f t="shared" si="6"/>
        <v>29.25</v>
      </c>
      <c r="S24" s="146" t="s">
        <v>164</v>
      </c>
      <c r="T24" s="49">
        <v>30</v>
      </c>
      <c r="U24" s="14">
        <f t="shared" ref="U24:U27" si="16">T24/100</f>
        <v>0.3</v>
      </c>
      <c r="V24" s="94">
        <f t="shared" si="8"/>
        <v>58.5</v>
      </c>
    </row>
    <row r="25" spans="1:22" x14ac:dyDescent="0.4">
      <c r="A25" s="149"/>
      <c r="B25" s="192"/>
      <c r="C25" s="12" t="s">
        <v>301</v>
      </c>
      <c r="D25" s="49">
        <v>20</v>
      </c>
      <c r="E25" s="14">
        <f>D25/100</f>
        <v>0.2</v>
      </c>
      <c r="F25" s="94">
        <f t="shared" si="7"/>
        <v>39</v>
      </c>
      <c r="G25" s="146" t="s">
        <v>120</v>
      </c>
      <c r="H25" s="49">
        <v>5</v>
      </c>
      <c r="I25" s="123">
        <f t="shared" si="14"/>
        <v>0.05</v>
      </c>
      <c r="J25" s="94">
        <f t="shared" si="4"/>
        <v>9.75</v>
      </c>
      <c r="K25" s="12"/>
      <c r="L25" s="47"/>
      <c r="M25" s="19"/>
      <c r="N25" s="94">
        <f t="shared" si="5"/>
        <v>0</v>
      </c>
      <c r="O25" s="146" t="s">
        <v>302</v>
      </c>
      <c r="P25" s="49">
        <v>10</v>
      </c>
      <c r="Q25" s="99">
        <f>P25/40</f>
        <v>0.25</v>
      </c>
      <c r="R25" s="94">
        <f t="shared" si="6"/>
        <v>19.5</v>
      </c>
      <c r="S25" s="146" t="s">
        <v>169</v>
      </c>
      <c r="T25" s="49">
        <v>15</v>
      </c>
      <c r="U25" s="14">
        <f t="shared" si="16"/>
        <v>0.15</v>
      </c>
      <c r="V25" s="94">
        <f t="shared" si="8"/>
        <v>29.25</v>
      </c>
    </row>
    <row r="26" spans="1:22" x14ac:dyDescent="0.4">
      <c r="A26" s="149"/>
      <c r="B26" s="192"/>
      <c r="C26" s="12" t="s">
        <v>303</v>
      </c>
      <c r="D26" s="49">
        <v>20</v>
      </c>
      <c r="E26" s="14">
        <f>D26/100</f>
        <v>0.2</v>
      </c>
      <c r="F26" s="94">
        <f t="shared" si="7"/>
        <v>39</v>
      </c>
      <c r="G26" s="146" t="s">
        <v>56</v>
      </c>
      <c r="H26" s="49">
        <v>5</v>
      </c>
      <c r="I26" s="123">
        <f t="shared" si="14"/>
        <v>0.05</v>
      </c>
      <c r="J26" s="94">
        <f t="shared" si="4"/>
        <v>9.75</v>
      </c>
      <c r="K26" s="12"/>
      <c r="L26" s="47"/>
      <c r="M26" s="19"/>
      <c r="N26" s="94">
        <f t="shared" si="5"/>
        <v>0</v>
      </c>
      <c r="O26" s="146" t="s">
        <v>56</v>
      </c>
      <c r="P26" s="49">
        <v>10</v>
      </c>
      <c r="Q26" s="14">
        <f t="shared" si="15"/>
        <v>0.1</v>
      </c>
      <c r="R26" s="94">
        <f t="shared" si="6"/>
        <v>19.5</v>
      </c>
      <c r="S26" s="146" t="s">
        <v>56</v>
      </c>
      <c r="T26" s="49">
        <v>5</v>
      </c>
      <c r="U26" s="14">
        <f t="shared" si="16"/>
        <v>0.05</v>
      </c>
      <c r="V26" s="94">
        <f t="shared" si="8"/>
        <v>9.75</v>
      </c>
    </row>
    <row r="27" spans="1:22" ht="20.25" customHeight="1" x14ac:dyDescent="0.4">
      <c r="A27" s="149"/>
      <c r="B27" s="192"/>
      <c r="C27" s="132"/>
      <c r="D27" s="49"/>
      <c r="E27" s="48"/>
      <c r="F27" s="94">
        <f t="shared" si="7"/>
        <v>0</v>
      </c>
      <c r="G27" s="146" t="s">
        <v>159</v>
      </c>
      <c r="H27" s="49">
        <v>0.5</v>
      </c>
      <c r="I27" s="91"/>
      <c r="J27" s="94">
        <f t="shared" si="4"/>
        <v>0.97499999999999998</v>
      </c>
      <c r="K27" s="132"/>
      <c r="L27" s="49"/>
      <c r="M27" s="91"/>
      <c r="N27" s="94">
        <f t="shared" si="5"/>
        <v>0</v>
      </c>
      <c r="O27" s="132"/>
      <c r="P27" s="49"/>
      <c r="Q27" s="48"/>
      <c r="R27" s="94">
        <f t="shared" si="6"/>
        <v>0</v>
      </c>
      <c r="S27" s="146" t="s">
        <v>67</v>
      </c>
      <c r="T27" s="49">
        <v>1</v>
      </c>
      <c r="U27" s="14">
        <f t="shared" si="16"/>
        <v>0.01</v>
      </c>
      <c r="V27" s="94">
        <f t="shared" si="8"/>
        <v>1.95</v>
      </c>
    </row>
    <row r="28" spans="1:22" x14ac:dyDescent="0.4">
      <c r="A28" s="149"/>
      <c r="B28" s="192"/>
      <c r="C28" s="132"/>
      <c r="D28" s="155"/>
      <c r="E28" s="148"/>
      <c r="F28" s="94">
        <f t="shared" si="7"/>
        <v>0</v>
      </c>
      <c r="G28" s="132"/>
      <c r="H28" s="155"/>
      <c r="I28" s="155"/>
      <c r="J28" s="94">
        <f t="shared" si="4"/>
        <v>0</v>
      </c>
      <c r="K28" s="132"/>
      <c r="L28" s="155"/>
      <c r="M28" s="155"/>
      <c r="N28" s="94">
        <f t="shared" si="5"/>
        <v>0</v>
      </c>
      <c r="O28" s="132"/>
      <c r="P28" s="155"/>
      <c r="Q28" s="148"/>
      <c r="R28" s="94">
        <f t="shared" si="6"/>
        <v>0</v>
      </c>
      <c r="S28" s="132"/>
      <c r="T28" s="155"/>
      <c r="U28" s="50"/>
      <c r="V28" s="94">
        <f t="shared" si="8"/>
        <v>0</v>
      </c>
    </row>
    <row r="29" spans="1:22" x14ac:dyDescent="0.4">
      <c r="A29" s="149"/>
      <c r="B29" s="192"/>
      <c r="C29" s="52"/>
      <c r="D29" s="49"/>
      <c r="E29" s="48"/>
      <c r="F29" s="94">
        <f t="shared" si="7"/>
        <v>0</v>
      </c>
      <c r="G29" s="52"/>
      <c r="H29" s="49"/>
      <c r="I29" s="49"/>
      <c r="J29" s="94">
        <f t="shared" si="4"/>
        <v>0</v>
      </c>
      <c r="K29" s="52"/>
      <c r="L29" s="49"/>
      <c r="M29" s="49"/>
      <c r="N29" s="94">
        <f t="shared" si="5"/>
        <v>0</v>
      </c>
      <c r="O29" s="52"/>
      <c r="P29" s="49"/>
      <c r="Q29" s="48"/>
      <c r="R29" s="94">
        <f t="shared" si="6"/>
        <v>0</v>
      </c>
      <c r="S29" s="52"/>
      <c r="T29" s="49"/>
      <c r="U29" s="48"/>
      <c r="V29" s="94">
        <f t="shared" si="8"/>
        <v>0</v>
      </c>
    </row>
    <row r="30" spans="1:22" x14ac:dyDescent="0.4">
      <c r="A30" s="149"/>
      <c r="B30" s="192"/>
      <c r="C30" s="52"/>
      <c r="D30" s="49"/>
      <c r="E30" s="48"/>
      <c r="F30" s="94">
        <f t="shared" si="7"/>
        <v>0</v>
      </c>
      <c r="G30" s="52"/>
      <c r="H30" s="49"/>
      <c r="I30" s="49"/>
      <c r="J30" s="94">
        <f t="shared" si="4"/>
        <v>0</v>
      </c>
      <c r="K30" s="70"/>
      <c r="L30" s="72"/>
      <c r="M30" s="49"/>
      <c r="N30" s="94">
        <f t="shared" si="5"/>
        <v>0</v>
      </c>
      <c r="O30" s="52"/>
      <c r="P30" s="49"/>
      <c r="Q30" s="48"/>
      <c r="R30" s="94">
        <f t="shared" si="6"/>
        <v>0</v>
      </c>
      <c r="S30" s="52"/>
      <c r="T30" s="49"/>
      <c r="U30" s="48">
        <f>T23+T24+T25+T26+T27+T28+T29</f>
        <v>106</v>
      </c>
      <c r="V30" s="94">
        <f t="shared" si="8"/>
        <v>0</v>
      </c>
    </row>
    <row r="31" spans="1:22" ht="24" customHeight="1" x14ac:dyDescent="0.4">
      <c r="A31" s="149"/>
      <c r="B31" s="192" t="s">
        <v>243</v>
      </c>
      <c r="C31" s="190" t="s">
        <v>52</v>
      </c>
      <c r="D31" s="198"/>
      <c r="E31" s="165"/>
      <c r="F31" s="94">
        <f t="shared" si="7"/>
        <v>0</v>
      </c>
      <c r="G31" s="190" t="s">
        <v>52</v>
      </c>
      <c r="H31" s="198"/>
      <c r="I31" s="165"/>
      <c r="J31" s="94">
        <f t="shared" si="4"/>
        <v>0</v>
      </c>
      <c r="K31" s="190" t="s">
        <v>52</v>
      </c>
      <c r="L31" s="198"/>
      <c r="M31" s="165"/>
      <c r="N31" s="94">
        <f t="shared" si="5"/>
        <v>0</v>
      </c>
      <c r="O31" s="190" t="s">
        <v>52</v>
      </c>
      <c r="P31" s="198"/>
      <c r="Q31" s="165"/>
      <c r="R31" s="94">
        <f t="shared" si="6"/>
        <v>0</v>
      </c>
      <c r="S31" s="190" t="s">
        <v>52</v>
      </c>
      <c r="T31" s="198"/>
      <c r="U31" s="74"/>
      <c r="V31" s="94">
        <f t="shared" si="8"/>
        <v>0</v>
      </c>
    </row>
    <row r="32" spans="1:22" x14ac:dyDescent="0.4">
      <c r="A32" s="149"/>
      <c r="B32" s="192"/>
      <c r="C32" s="16" t="s">
        <v>53</v>
      </c>
      <c r="D32" s="6">
        <v>100</v>
      </c>
      <c r="E32" s="54">
        <f t="shared" ref="E32:E34" si="17">D32/100</f>
        <v>1</v>
      </c>
      <c r="F32" s="94">
        <f t="shared" si="7"/>
        <v>195</v>
      </c>
      <c r="G32" s="16" t="s">
        <v>53</v>
      </c>
      <c r="H32" s="6">
        <v>100</v>
      </c>
      <c r="I32" s="54">
        <f t="shared" ref="I32:I34" si="18">H32/100</f>
        <v>1</v>
      </c>
      <c r="J32" s="94">
        <f t="shared" si="4"/>
        <v>195</v>
      </c>
      <c r="K32" s="16" t="s">
        <v>53</v>
      </c>
      <c r="L32" s="6">
        <v>100</v>
      </c>
      <c r="M32" s="54">
        <f t="shared" ref="M32:M34" si="19">L32/100</f>
        <v>1</v>
      </c>
      <c r="N32" s="94">
        <f t="shared" si="5"/>
        <v>195</v>
      </c>
      <c r="O32" s="16" t="s">
        <v>53</v>
      </c>
      <c r="P32" s="6">
        <v>100</v>
      </c>
      <c r="Q32" s="54">
        <f t="shared" ref="Q32:Q34" si="20">P32/100</f>
        <v>1</v>
      </c>
      <c r="R32" s="94">
        <f t="shared" si="6"/>
        <v>195</v>
      </c>
      <c r="S32" s="16" t="s">
        <v>53</v>
      </c>
      <c r="T32" s="6">
        <v>100</v>
      </c>
      <c r="U32" s="54">
        <f t="shared" ref="U32:U34" si="21">T32/100</f>
        <v>1</v>
      </c>
      <c r="V32" s="94">
        <f t="shared" si="8"/>
        <v>195</v>
      </c>
    </row>
    <row r="33" spans="1:22" x14ac:dyDescent="0.4">
      <c r="A33" s="149"/>
      <c r="B33" s="192"/>
      <c r="C33" s="17" t="s">
        <v>54</v>
      </c>
      <c r="D33" s="7">
        <v>0.5</v>
      </c>
      <c r="E33" s="14">
        <f t="shared" si="17"/>
        <v>5.0000000000000001E-3</v>
      </c>
      <c r="F33" s="94">
        <f t="shared" si="7"/>
        <v>0.97499999999999998</v>
      </c>
      <c r="G33" s="17" t="s">
        <v>54</v>
      </c>
      <c r="H33" s="7">
        <v>0.5</v>
      </c>
      <c r="I33" s="14">
        <f t="shared" si="18"/>
        <v>5.0000000000000001E-3</v>
      </c>
      <c r="J33" s="94">
        <f t="shared" si="4"/>
        <v>0.97499999999999998</v>
      </c>
      <c r="K33" s="17" t="s">
        <v>54</v>
      </c>
      <c r="L33" s="7">
        <v>0.5</v>
      </c>
      <c r="M33" s="14">
        <f t="shared" si="19"/>
        <v>5.0000000000000001E-3</v>
      </c>
      <c r="N33" s="94">
        <f t="shared" si="5"/>
        <v>0.97499999999999998</v>
      </c>
      <c r="O33" s="17" t="s">
        <v>54</v>
      </c>
      <c r="P33" s="7">
        <v>0.5</v>
      </c>
      <c r="Q33" s="14">
        <f t="shared" si="20"/>
        <v>5.0000000000000001E-3</v>
      </c>
      <c r="R33" s="94">
        <f t="shared" si="6"/>
        <v>0.97499999999999998</v>
      </c>
      <c r="S33" s="17" t="s">
        <v>54</v>
      </c>
      <c r="T33" s="7">
        <v>0.5</v>
      </c>
      <c r="U33" s="14">
        <f t="shared" si="21"/>
        <v>5.0000000000000001E-3</v>
      </c>
      <c r="V33" s="94">
        <f t="shared" si="8"/>
        <v>0.97499999999999998</v>
      </c>
    </row>
    <row r="34" spans="1:22" x14ac:dyDescent="0.4">
      <c r="A34" s="149"/>
      <c r="B34" s="192"/>
      <c r="C34" s="17" t="s">
        <v>55</v>
      </c>
      <c r="D34" s="7">
        <v>0.5</v>
      </c>
      <c r="E34" s="14">
        <f t="shared" si="17"/>
        <v>5.0000000000000001E-3</v>
      </c>
      <c r="F34" s="94">
        <f t="shared" si="7"/>
        <v>0.97499999999999998</v>
      </c>
      <c r="G34" s="17" t="s">
        <v>55</v>
      </c>
      <c r="H34" s="7">
        <v>0.5</v>
      </c>
      <c r="I34" s="14">
        <f t="shared" si="18"/>
        <v>5.0000000000000001E-3</v>
      </c>
      <c r="J34" s="94">
        <f t="shared" si="4"/>
        <v>0.97499999999999998</v>
      </c>
      <c r="K34" s="17" t="s">
        <v>55</v>
      </c>
      <c r="L34" s="7">
        <v>0.5</v>
      </c>
      <c r="M34" s="14">
        <f t="shared" si="19"/>
        <v>5.0000000000000001E-3</v>
      </c>
      <c r="N34" s="94">
        <f t="shared" si="5"/>
        <v>0.97499999999999998</v>
      </c>
      <c r="O34" s="17" t="s">
        <v>55</v>
      </c>
      <c r="P34" s="7">
        <v>0.5</v>
      </c>
      <c r="Q34" s="14">
        <f t="shared" si="20"/>
        <v>5.0000000000000001E-3</v>
      </c>
      <c r="R34" s="94">
        <f t="shared" si="6"/>
        <v>0.97499999999999998</v>
      </c>
      <c r="S34" s="17" t="s">
        <v>55</v>
      </c>
      <c r="T34" s="7">
        <v>0.5</v>
      </c>
      <c r="U34" s="14">
        <f t="shared" si="21"/>
        <v>5.0000000000000001E-3</v>
      </c>
      <c r="V34" s="94">
        <f t="shared" si="8"/>
        <v>0.97499999999999998</v>
      </c>
    </row>
    <row r="35" spans="1:22" x14ac:dyDescent="0.4">
      <c r="A35" s="149"/>
      <c r="B35" s="192"/>
      <c r="C35" s="17"/>
      <c r="D35" s="9"/>
      <c r="E35" s="15"/>
      <c r="F35" s="94">
        <f t="shared" si="7"/>
        <v>0</v>
      </c>
      <c r="G35" s="17"/>
      <c r="H35" s="9"/>
      <c r="I35" s="15"/>
      <c r="J35" s="94">
        <f t="shared" si="4"/>
        <v>0</v>
      </c>
      <c r="K35" s="17"/>
      <c r="L35" s="7"/>
      <c r="M35" s="15"/>
      <c r="N35" s="94">
        <f t="shared" si="5"/>
        <v>0</v>
      </c>
      <c r="O35" s="17"/>
      <c r="P35" s="9"/>
      <c r="Q35" s="15"/>
      <c r="R35" s="94">
        <f t="shared" si="6"/>
        <v>0</v>
      </c>
      <c r="S35" s="17"/>
      <c r="T35" s="9"/>
      <c r="U35" s="15"/>
      <c r="V35" s="94">
        <f t="shared" si="8"/>
        <v>0</v>
      </c>
    </row>
    <row r="36" spans="1:22" ht="24" customHeight="1" x14ac:dyDescent="0.4">
      <c r="A36" s="149"/>
      <c r="B36" s="192"/>
      <c r="C36" s="17"/>
      <c r="D36" s="9"/>
      <c r="E36" s="55"/>
      <c r="F36" s="94">
        <f t="shared" si="7"/>
        <v>0</v>
      </c>
      <c r="G36" s="17"/>
      <c r="H36" s="9"/>
      <c r="I36" s="55"/>
      <c r="J36" s="94">
        <f t="shared" si="4"/>
        <v>0</v>
      </c>
      <c r="K36" s="17"/>
      <c r="L36" s="7"/>
      <c r="M36" s="55"/>
      <c r="N36" s="94">
        <f>L36*1950/1000</f>
        <v>0</v>
      </c>
      <c r="O36" s="17"/>
      <c r="P36" s="9"/>
      <c r="Q36" s="55"/>
      <c r="R36" s="94">
        <f t="shared" si="6"/>
        <v>0</v>
      </c>
      <c r="S36" s="17"/>
      <c r="T36" s="9"/>
      <c r="U36" s="55"/>
      <c r="V36" s="94">
        <f t="shared" si="8"/>
        <v>0</v>
      </c>
    </row>
    <row r="37" spans="1:22" x14ac:dyDescent="0.4">
      <c r="A37" s="149"/>
      <c r="B37" s="192" t="s">
        <v>2</v>
      </c>
      <c r="C37" s="190" t="s">
        <v>304</v>
      </c>
      <c r="D37" s="193"/>
      <c r="E37" s="160"/>
      <c r="F37" s="94">
        <f t="shared" si="7"/>
        <v>0</v>
      </c>
      <c r="G37" s="190" t="s">
        <v>305</v>
      </c>
      <c r="H37" s="193"/>
      <c r="I37" s="160"/>
      <c r="J37" s="94">
        <f>D37*1950/1000</f>
        <v>0</v>
      </c>
      <c r="K37" s="205" t="s">
        <v>306</v>
      </c>
      <c r="L37" s="206"/>
      <c r="M37" s="160"/>
      <c r="N37" s="94">
        <f t="shared" ref="N37:N44" si="22">L37*1950/1000</f>
        <v>0</v>
      </c>
      <c r="O37" s="190" t="s">
        <v>307</v>
      </c>
      <c r="P37" s="193"/>
      <c r="Q37" s="160"/>
      <c r="R37" s="94">
        <f t="shared" si="6"/>
        <v>0</v>
      </c>
      <c r="S37" s="190" t="s">
        <v>308</v>
      </c>
      <c r="T37" s="193"/>
      <c r="U37" s="88"/>
      <c r="V37" s="94">
        <f t="shared" si="8"/>
        <v>0</v>
      </c>
    </row>
    <row r="38" spans="1:22" x14ac:dyDescent="0.4">
      <c r="A38" s="149"/>
      <c r="B38" s="192"/>
      <c r="C38" s="146" t="s">
        <v>70</v>
      </c>
      <c r="D38" s="45">
        <v>15</v>
      </c>
      <c r="E38" s="14">
        <f t="shared" ref="E38:E41" si="23">D38/100</f>
        <v>0.15</v>
      </c>
      <c r="F38" s="94">
        <f t="shared" si="7"/>
        <v>29.25</v>
      </c>
      <c r="G38" s="146" t="s">
        <v>160</v>
      </c>
      <c r="H38" s="45">
        <v>30</v>
      </c>
      <c r="I38" s="18">
        <f>H38/80</f>
        <v>0.375</v>
      </c>
      <c r="J38" s="94">
        <f>H38*1950/1000</f>
        <v>58.5</v>
      </c>
      <c r="K38" s="162" t="s">
        <v>119</v>
      </c>
      <c r="L38" s="53">
        <v>20</v>
      </c>
      <c r="M38" s="14">
        <f t="shared" ref="M38:M44" si="24">L38/100</f>
        <v>0.2</v>
      </c>
      <c r="N38" s="94">
        <f t="shared" si="22"/>
        <v>39</v>
      </c>
      <c r="O38" s="10" t="s">
        <v>309</v>
      </c>
      <c r="P38" s="45">
        <v>20</v>
      </c>
      <c r="Q38" s="14">
        <f t="shared" ref="Q38:Q42" si="25">P38/100</f>
        <v>0.2</v>
      </c>
      <c r="R38" s="94">
        <f t="shared" si="6"/>
        <v>39</v>
      </c>
      <c r="S38" s="10" t="s">
        <v>310</v>
      </c>
      <c r="T38" s="53">
        <v>10</v>
      </c>
      <c r="U38" s="18">
        <f>T38/20</f>
        <v>0.5</v>
      </c>
      <c r="V38" s="94">
        <f>T38*1950/1000/0.6</f>
        <v>32.5</v>
      </c>
    </row>
    <row r="39" spans="1:22" x14ac:dyDescent="0.4">
      <c r="A39" s="149"/>
      <c r="B39" s="192"/>
      <c r="C39" s="149" t="s">
        <v>311</v>
      </c>
      <c r="D39" s="47">
        <v>15</v>
      </c>
      <c r="E39" s="14">
        <f t="shared" si="23"/>
        <v>0.15</v>
      </c>
      <c r="F39" s="94">
        <f t="shared" si="7"/>
        <v>29.25</v>
      </c>
      <c r="G39" s="146" t="s">
        <v>69</v>
      </c>
      <c r="H39" s="47">
        <v>8</v>
      </c>
      <c r="I39" s="46">
        <f>H39/50</f>
        <v>0.16</v>
      </c>
      <c r="J39" s="94"/>
      <c r="K39" s="146" t="s">
        <v>154</v>
      </c>
      <c r="L39" s="49">
        <v>10</v>
      </c>
      <c r="M39" s="156">
        <f>L39/40</f>
        <v>0.25</v>
      </c>
      <c r="N39" s="94">
        <f>L39*1950/1000/0.6</f>
        <v>32.5</v>
      </c>
      <c r="O39" s="12" t="s">
        <v>312</v>
      </c>
      <c r="P39" s="47">
        <v>10</v>
      </c>
      <c r="Q39" s="14">
        <f t="shared" si="25"/>
        <v>0.1</v>
      </c>
      <c r="R39" s="94">
        <f t="shared" si="6"/>
        <v>19.5</v>
      </c>
      <c r="S39" s="12" t="s">
        <v>313</v>
      </c>
      <c r="T39" s="49">
        <v>20</v>
      </c>
      <c r="U39" s="18">
        <f>T39/30</f>
        <v>0.66666666666666663</v>
      </c>
      <c r="V39" s="94">
        <f t="shared" si="8"/>
        <v>39</v>
      </c>
    </row>
    <row r="40" spans="1:22" x14ac:dyDescent="0.4">
      <c r="A40" s="149"/>
      <c r="B40" s="192"/>
      <c r="C40" s="146" t="s">
        <v>150</v>
      </c>
      <c r="D40" s="47">
        <v>5</v>
      </c>
      <c r="E40" s="14">
        <f t="shared" si="23"/>
        <v>0.05</v>
      </c>
      <c r="F40" s="94">
        <f>D40*1950/1000/0.6</f>
        <v>16.25</v>
      </c>
      <c r="G40" s="146" t="s">
        <v>138</v>
      </c>
      <c r="H40" s="47">
        <v>0.2</v>
      </c>
      <c r="I40" s="19"/>
      <c r="J40" s="94">
        <f>H39*1950/1000/0.6</f>
        <v>26</v>
      </c>
      <c r="K40" s="146" t="s">
        <v>314</v>
      </c>
      <c r="L40" s="49">
        <v>10</v>
      </c>
      <c r="M40" s="14">
        <f t="shared" si="24"/>
        <v>0.1</v>
      </c>
      <c r="N40" s="94">
        <f t="shared" si="22"/>
        <v>19.5</v>
      </c>
      <c r="O40" s="12" t="s">
        <v>315</v>
      </c>
      <c r="P40" s="47">
        <v>5</v>
      </c>
      <c r="Q40" s="14">
        <f t="shared" si="25"/>
        <v>0.05</v>
      </c>
      <c r="R40" s="94">
        <f>P40*1950/1000/0.6</f>
        <v>16.25</v>
      </c>
      <c r="S40" s="12"/>
      <c r="T40" s="49"/>
      <c r="U40" s="19"/>
      <c r="V40" s="94">
        <f>T40*1950/1000/0.6</f>
        <v>0</v>
      </c>
    </row>
    <row r="41" spans="1:22" x14ac:dyDescent="0.4">
      <c r="A41" s="149"/>
      <c r="B41" s="192"/>
      <c r="C41" s="146" t="s">
        <v>54</v>
      </c>
      <c r="D41" s="47">
        <v>2</v>
      </c>
      <c r="E41" s="14">
        <f t="shared" si="23"/>
        <v>0.02</v>
      </c>
      <c r="F41" s="94">
        <f>D41*1950/1000/0.6</f>
        <v>6.5</v>
      </c>
      <c r="G41" s="146" t="s">
        <v>54</v>
      </c>
      <c r="H41" s="154">
        <v>0.2</v>
      </c>
      <c r="I41" s="19"/>
      <c r="J41" s="94">
        <f>H40*1950/1000</f>
        <v>0.39</v>
      </c>
      <c r="K41" s="146" t="s">
        <v>155</v>
      </c>
      <c r="L41" s="49">
        <v>10</v>
      </c>
      <c r="M41" s="14">
        <f t="shared" si="24"/>
        <v>0.1</v>
      </c>
      <c r="N41" s="94">
        <f t="shared" si="22"/>
        <v>19.5</v>
      </c>
      <c r="O41" s="12" t="s">
        <v>316</v>
      </c>
      <c r="P41" s="47">
        <v>10</v>
      </c>
      <c r="Q41" s="14">
        <f t="shared" si="25"/>
        <v>0.1</v>
      </c>
      <c r="R41" s="94">
        <f>P41*1950/1000</f>
        <v>19.5</v>
      </c>
      <c r="S41" s="12"/>
      <c r="T41" s="49"/>
      <c r="U41" s="19"/>
      <c r="V41" s="94">
        <f t="shared" si="8"/>
        <v>0</v>
      </c>
    </row>
    <row r="42" spans="1:22" ht="20.25" customHeight="1" x14ac:dyDescent="0.4">
      <c r="A42" s="149"/>
      <c r="B42" s="192"/>
      <c r="C42" s="12"/>
      <c r="D42" s="47"/>
      <c r="E42" s="19"/>
      <c r="F42" s="94">
        <f t="shared" si="7"/>
        <v>0</v>
      </c>
      <c r="G42" s="146" t="s">
        <v>317</v>
      </c>
      <c r="H42" s="47"/>
      <c r="I42" s="19"/>
      <c r="J42" s="94">
        <f t="shared" si="4"/>
        <v>0</v>
      </c>
      <c r="K42" s="146" t="s">
        <v>135</v>
      </c>
      <c r="L42" s="49">
        <v>5</v>
      </c>
      <c r="M42" s="14">
        <f t="shared" si="24"/>
        <v>0.05</v>
      </c>
      <c r="N42" s="94">
        <f t="shared" si="22"/>
        <v>9.75</v>
      </c>
      <c r="O42" s="12" t="s">
        <v>318</v>
      </c>
      <c r="P42" s="47">
        <v>2</v>
      </c>
      <c r="Q42" s="14">
        <f t="shared" si="25"/>
        <v>0.02</v>
      </c>
      <c r="R42" s="94">
        <f>P42*1950/1000</f>
        <v>3.9</v>
      </c>
      <c r="S42" s="12"/>
      <c r="T42" s="49"/>
      <c r="U42" s="19"/>
      <c r="V42" s="94">
        <f t="shared" si="8"/>
        <v>0</v>
      </c>
    </row>
    <row r="43" spans="1:22" x14ac:dyDescent="0.4">
      <c r="A43" s="149"/>
      <c r="B43" s="192"/>
      <c r="C43" s="12"/>
      <c r="D43" s="47"/>
      <c r="E43" s="148"/>
      <c r="F43" s="94">
        <f t="shared" si="7"/>
        <v>0</v>
      </c>
      <c r="G43" s="12"/>
      <c r="H43" s="47"/>
      <c r="I43" s="148"/>
      <c r="J43" s="94">
        <f t="shared" si="4"/>
        <v>0</v>
      </c>
      <c r="K43" s="146" t="s">
        <v>120</v>
      </c>
      <c r="L43" s="49">
        <v>3</v>
      </c>
      <c r="M43" s="14">
        <f t="shared" si="24"/>
        <v>0.03</v>
      </c>
      <c r="N43" s="94">
        <f t="shared" si="22"/>
        <v>5.85</v>
      </c>
      <c r="O43" s="132"/>
      <c r="P43" s="156"/>
      <c r="Q43" s="148"/>
      <c r="R43" s="94">
        <f>P43*1950/1000</f>
        <v>0</v>
      </c>
      <c r="S43" s="12"/>
      <c r="T43" s="49"/>
      <c r="U43" s="50"/>
      <c r="V43" s="94">
        <f t="shared" si="8"/>
        <v>0</v>
      </c>
    </row>
    <row r="44" spans="1:22" x14ac:dyDescent="0.4">
      <c r="A44" s="149"/>
      <c r="B44" s="192"/>
      <c r="C44" s="79"/>
      <c r="D44" s="81"/>
      <c r="E44" s="82">
        <f>D44+D38+D39+D40+D41+D42+D43</f>
        <v>37</v>
      </c>
      <c r="F44" s="106">
        <f t="shared" si="7"/>
        <v>0</v>
      </c>
      <c r="G44" s="79"/>
      <c r="H44" s="81"/>
      <c r="I44" s="82"/>
      <c r="J44" s="106">
        <f t="shared" si="4"/>
        <v>0</v>
      </c>
      <c r="K44" s="166" t="s">
        <v>56</v>
      </c>
      <c r="L44" s="80">
        <v>3</v>
      </c>
      <c r="M44" s="14">
        <f t="shared" si="24"/>
        <v>0.03</v>
      </c>
      <c r="N44" s="106">
        <f t="shared" si="22"/>
        <v>5.85</v>
      </c>
      <c r="O44" s="79"/>
      <c r="P44" s="81"/>
      <c r="Q44" s="82">
        <f>P44+P38+P39+P40+P41+P42+P43</f>
        <v>47</v>
      </c>
      <c r="R44" s="106">
        <f>P44*1950/1000</f>
        <v>0</v>
      </c>
      <c r="S44" s="79"/>
      <c r="T44" s="80"/>
      <c r="U44" s="48">
        <f>T44+T38+T39+T40+T41+T42+T43</f>
        <v>30</v>
      </c>
      <c r="V44" s="94">
        <f t="shared" si="8"/>
        <v>0</v>
      </c>
    </row>
    <row r="45" spans="1:22" ht="24" customHeight="1" x14ac:dyDescent="0.4">
      <c r="A45" s="149"/>
      <c r="B45" s="157" t="s">
        <v>319</v>
      </c>
      <c r="C45" s="196"/>
      <c r="D45" s="197"/>
      <c r="E45" s="56"/>
      <c r="F45" s="95"/>
      <c r="G45" s="196" t="s">
        <v>320</v>
      </c>
      <c r="H45" s="197"/>
      <c r="I45" s="56"/>
      <c r="J45" s="95"/>
      <c r="K45" s="196"/>
      <c r="L45" s="197"/>
      <c r="M45" s="56"/>
      <c r="N45" s="95"/>
      <c r="O45" s="196" t="s">
        <v>321</v>
      </c>
      <c r="P45" s="197"/>
      <c r="Q45" s="56"/>
      <c r="R45" s="95"/>
      <c r="S45" s="210" t="s">
        <v>322</v>
      </c>
      <c r="T45" s="197"/>
      <c r="U45" s="56"/>
      <c r="V45" s="95"/>
    </row>
    <row r="46" spans="1:22" ht="21.75" customHeight="1" x14ac:dyDescent="0.4">
      <c r="B46" s="200"/>
      <c r="C46" s="59" t="s">
        <v>188</v>
      </c>
      <c r="D46" s="42">
        <f t="shared" ref="D46:D50" si="26">E46</f>
        <v>4.0999999999999996</v>
      </c>
      <c r="E46" s="136">
        <f>E5+E15</f>
        <v>4.0999999999999996</v>
      </c>
      <c r="F46" s="137"/>
      <c r="G46" s="59" t="s">
        <v>188</v>
      </c>
      <c r="H46" s="42">
        <v>4.9000000000000004</v>
      </c>
      <c r="I46" s="136">
        <f>I5+I6+I15+I38</f>
        <v>4.875</v>
      </c>
      <c r="J46" s="137"/>
      <c r="K46" s="59" t="s">
        <v>188</v>
      </c>
      <c r="L46" s="42">
        <f t="shared" ref="L46:L50" si="27">M46</f>
        <v>5.5</v>
      </c>
      <c r="M46" s="136">
        <f>M5+M23</f>
        <v>5.5</v>
      </c>
      <c r="N46" s="137"/>
      <c r="O46" s="59" t="s">
        <v>188</v>
      </c>
      <c r="P46" s="126">
        <v>4.0999999999999996</v>
      </c>
      <c r="Q46" s="136">
        <f>Q5+Q6</f>
        <v>4</v>
      </c>
      <c r="R46" s="137"/>
      <c r="S46" s="59" t="s">
        <v>188</v>
      </c>
      <c r="T46" s="126">
        <f t="shared" ref="T46" si="28">U46</f>
        <v>4</v>
      </c>
      <c r="U46" s="57">
        <f>U5+U6</f>
        <v>4</v>
      </c>
      <c r="V46" s="96"/>
    </row>
    <row r="47" spans="1:22" x14ac:dyDescent="0.4">
      <c r="B47" s="201"/>
      <c r="C47" s="59" t="s">
        <v>9</v>
      </c>
      <c r="D47" s="42">
        <f t="shared" si="26"/>
        <v>0</v>
      </c>
      <c r="E47" s="136">
        <v>0</v>
      </c>
      <c r="F47" s="137"/>
      <c r="G47" s="59" t="s">
        <v>9</v>
      </c>
      <c r="H47" s="42">
        <f t="shared" ref="H47" si="29">I47</f>
        <v>0</v>
      </c>
      <c r="I47" s="136"/>
      <c r="J47" s="137"/>
      <c r="K47" s="59" t="s">
        <v>9</v>
      </c>
      <c r="L47" s="42">
        <f t="shared" si="27"/>
        <v>0</v>
      </c>
      <c r="M47" s="136"/>
      <c r="N47" s="137"/>
      <c r="O47" s="59" t="s">
        <v>9</v>
      </c>
      <c r="P47" s="126">
        <f>Q47</f>
        <v>0</v>
      </c>
      <c r="Q47" s="136"/>
      <c r="R47" s="137"/>
      <c r="S47" s="59" t="s">
        <v>9</v>
      </c>
      <c r="T47" s="126">
        <f>U47</f>
        <v>0</v>
      </c>
      <c r="U47" s="57"/>
      <c r="V47" s="96"/>
    </row>
    <row r="48" spans="1:22" x14ac:dyDescent="0.4">
      <c r="B48" s="201"/>
      <c r="C48" s="59" t="s">
        <v>3</v>
      </c>
      <c r="D48" s="42">
        <f t="shared" si="26"/>
        <v>2.4</v>
      </c>
      <c r="E48" s="136">
        <f>E14+E23</f>
        <v>2.4</v>
      </c>
      <c r="F48" s="137"/>
      <c r="G48" s="59" t="s">
        <v>3</v>
      </c>
      <c r="H48" s="42">
        <v>2.2999999999999998</v>
      </c>
      <c r="I48" s="141">
        <f>I39+I14+I24</f>
        <v>2.31</v>
      </c>
      <c r="J48" s="137"/>
      <c r="K48" s="59" t="s">
        <v>3</v>
      </c>
      <c r="L48" s="42">
        <f t="shared" si="27"/>
        <v>3</v>
      </c>
      <c r="M48" s="136">
        <f>M6+M14+M39</f>
        <v>3</v>
      </c>
      <c r="N48" s="137"/>
      <c r="O48" s="59" t="s">
        <v>3</v>
      </c>
      <c r="P48" s="126">
        <f>Q48</f>
        <v>2.25</v>
      </c>
      <c r="Q48" s="136">
        <f>Q25+Q14</f>
        <v>2.25</v>
      </c>
      <c r="R48" s="137"/>
      <c r="S48" s="59" t="s">
        <v>3</v>
      </c>
      <c r="T48" s="126">
        <f>U48</f>
        <v>2.3642857142857143</v>
      </c>
      <c r="U48" s="57">
        <f>U15+U25+U14</f>
        <v>2.3642857142857143</v>
      </c>
      <c r="V48" s="96"/>
    </row>
    <row r="49" spans="2:22" x14ac:dyDescent="0.4">
      <c r="B49" s="201"/>
      <c r="C49" s="59" t="s">
        <v>4</v>
      </c>
      <c r="D49" s="42">
        <f t="shared" si="26"/>
        <v>2.2400000000000002</v>
      </c>
      <c r="E49" s="136">
        <f>E41+E40+E38+E39+E32+E33+E34+E24+E25+E26+E19+E18+E17+E16</f>
        <v>2.2400000000000002</v>
      </c>
      <c r="F49" s="137"/>
      <c r="G49" s="59" t="s">
        <v>4</v>
      </c>
      <c r="H49" s="42">
        <v>2.1</v>
      </c>
      <c r="I49" s="136">
        <f>I32+I26+I25+I23+I17+I16</f>
        <v>2.0500000000000003</v>
      </c>
      <c r="J49" s="137"/>
      <c r="K49" s="59" t="s">
        <v>4</v>
      </c>
      <c r="L49" s="42">
        <f t="shared" si="27"/>
        <v>1.77</v>
      </c>
      <c r="M49" s="136">
        <f>M38+M40+M41+M42+M43+M44+M7+M8+M9+M32+M33+M34</f>
        <v>1.77</v>
      </c>
      <c r="N49" s="137"/>
      <c r="O49" s="59" t="s">
        <v>4</v>
      </c>
      <c r="P49" s="126">
        <v>2.5</v>
      </c>
      <c r="Q49" s="141">
        <f>Q42+Q41+Q40+Q39+Q38+Q34+Q33+Q32+Q26+Q24+Q23+Q19+Q18+Q17+Q16+Q15</f>
        <v>2.5299999999999998</v>
      </c>
      <c r="R49" s="137"/>
      <c r="S49" s="59" t="s">
        <v>4</v>
      </c>
      <c r="T49" s="126">
        <f>U49</f>
        <v>2.41</v>
      </c>
      <c r="U49" s="57">
        <f>U34+U33+U32+U24+U23+U16</f>
        <v>2.41</v>
      </c>
      <c r="V49" s="96"/>
    </row>
    <row r="50" spans="2:22" x14ac:dyDescent="0.4">
      <c r="B50" s="201"/>
      <c r="C50" s="59" t="s">
        <v>5</v>
      </c>
      <c r="D50" s="42">
        <f t="shared" si="26"/>
        <v>0</v>
      </c>
      <c r="E50" s="136"/>
      <c r="F50" s="137"/>
      <c r="G50" s="59" t="s">
        <v>5</v>
      </c>
      <c r="H50" s="42">
        <v>1</v>
      </c>
      <c r="I50" s="136"/>
      <c r="J50" s="137"/>
      <c r="K50" s="59" t="s">
        <v>5</v>
      </c>
      <c r="L50" s="42">
        <f t="shared" si="27"/>
        <v>0</v>
      </c>
      <c r="M50" s="136"/>
      <c r="N50" s="137"/>
      <c r="O50" s="59" t="s">
        <v>5</v>
      </c>
      <c r="P50" s="126">
        <v>1</v>
      </c>
      <c r="Q50" s="136"/>
      <c r="R50" s="137"/>
      <c r="S50" s="59" t="s">
        <v>5</v>
      </c>
      <c r="T50" s="126">
        <f>U50</f>
        <v>0</v>
      </c>
      <c r="U50" s="57"/>
      <c r="V50" s="96"/>
    </row>
    <row r="51" spans="2:22" ht="18.75" customHeight="1" x14ac:dyDescent="0.4">
      <c r="B51" s="201"/>
      <c r="C51" s="203" t="s">
        <v>192</v>
      </c>
      <c r="D51" s="41">
        <f>E51</f>
        <v>2.5</v>
      </c>
      <c r="E51" s="57">
        <v>2.5</v>
      </c>
      <c r="F51" s="90"/>
      <c r="G51" s="203" t="s">
        <v>192</v>
      </c>
      <c r="H51" s="41">
        <f>I51</f>
        <v>2.5</v>
      </c>
      <c r="I51" s="57">
        <v>2.5</v>
      </c>
      <c r="J51" s="90"/>
      <c r="K51" s="203" t="s">
        <v>192</v>
      </c>
      <c r="L51" s="41">
        <f>M51</f>
        <v>2.5</v>
      </c>
      <c r="M51" s="57">
        <v>2.5</v>
      </c>
      <c r="N51" s="96"/>
      <c r="O51" s="203" t="s">
        <v>192</v>
      </c>
      <c r="P51" s="58">
        <f>Q51</f>
        <v>2.5</v>
      </c>
      <c r="Q51" s="57">
        <v>2.5</v>
      </c>
      <c r="R51" s="96"/>
      <c r="S51" s="203" t="s">
        <v>192</v>
      </c>
      <c r="T51" s="58">
        <f>U51</f>
        <v>2.5</v>
      </c>
      <c r="U51" s="57">
        <v>2.5</v>
      </c>
      <c r="V51" s="96"/>
    </row>
    <row r="52" spans="2:22" x14ac:dyDescent="0.4">
      <c r="B52" s="201"/>
      <c r="C52" s="203"/>
      <c r="D52" s="41"/>
      <c r="E52" s="57">
        <v>0</v>
      </c>
      <c r="F52" s="90"/>
      <c r="G52" s="203"/>
      <c r="H52" s="41"/>
      <c r="I52" s="57">
        <v>0</v>
      </c>
      <c r="J52" s="90"/>
      <c r="K52" s="203"/>
      <c r="L52" s="41"/>
      <c r="M52" s="57">
        <v>0</v>
      </c>
      <c r="N52" s="96"/>
      <c r="O52" s="203"/>
      <c r="P52" s="58"/>
      <c r="Q52" s="57">
        <v>0</v>
      </c>
      <c r="R52" s="96"/>
      <c r="S52" s="203"/>
      <c r="T52" s="58"/>
      <c r="U52" s="57">
        <v>0</v>
      </c>
      <c r="V52" s="96"/>
    </row>
    <row r="53" spans="2:22" x14ac:dyDescent="0.4">
      <c r="B53" s="202"/>
      <c r="C53" s="60" t="s">
        <v>7</v>
      </c>
      <c r="D53" s="61">
        <f t="shared" ref="D53" si="30">D46*70+D47*120+D48*75+D49*25+D50*60+D51*45</f>
        <v>635.5</v>
      </c>
      <c r="E53" s="62"/>
      <c r="F53" s="97"/>
      <c r="G53" s="60" t="s">
        <v>7</v>
      </c>
      <c r="H53" s="61">
        <f>H46*70+H47*120+H48*75+H49*25+H50*60+H51*45</f>
        <v>740.5</v>
      </c>
      <c r="I53" s="62"/>
      <c r="J53" s="97"/>
      <c r="K53" s="60" t="s">
        <v>7</v>
      </c>
      <c r="L53" s="61">
        <f t="shared" ref="L53" si="31">L46*70+L47*120+L48*75+L49*25+L50*60+L51*45</f>
        <v>766.75</v>
      </c>
      <c r="M53" s="62"/>
      <c r="N53" s="97"/>
      <c r="O53" s="60" t="s">
        <v>7</v>
      </c>
      <c r="P53" s="63">
        <f t="shared" ref="P53" si="32">P46*70+P47*120+P48*75+P49*25+P50*60+P51*45</f>
        <v>690.75</v>
      </c>
      <c r="Q53" s="62"/>
      <c r="R53" s="97"/>
      <c r="S53" s="60" t="s">
        <v>7</v>
      </c>
      <c r="T53" s="63">
        <f t="shared" ref="T53" si="33">T46*70+T47*120+T48*75+T49*25+T50*60+T51*45</f>
        <v>630.07142857142856</v>
      </c>
      <c r="U53" s="62"/>
      <c r="V53" s="97"/>
    </row>
    <row r="54" spans="2:22" x14ac:dyDescent="0.4">
      <c r="B54" s="64"/>
    </row>
    <row r="55" spans="2:22" x14ac:dyDescent="0.4">
      <c r="B55" s="64"/>
    </row>
    <row r="56" spans="2:22" x14ac:dyDescent="0.4">
      <c r="B56" s="64"/>
    </row>
  </sheetData>
  <mergeCells count="49">
    <mergeCell ref="B1:T1"/>
    <mergeCell ref="S3:T3"/>
    <mergeCell ref="B4:B12"/>
    <mergeCell ref="C4:D4"/>
    <mergeCell ref="G4:H4"/>
    <mergeCell ref="K4:L4"/>
    <mergeCell ref="O4:P4"/>
    <mergeCell ref="S4:T4"/>
    <mergeCell ref="G2:H2"/>
    <mergeCell ref="C3:D3"/>
    <mergeCell ref="G3:H3"/>
    <mergeCell ref="K3:L3"/>
    <mergeCell ref="O3:P3"/>
    <mergeCell ref="B2:F2"/>
    <mergeCell ref="S22:T22"/>
    <mergeCell ref="B13:B21"/>
    <mergeCell ref="C13:D13"/>
    <mergeCell ref="G13:H13"/>
    <mergeCell ref="K13:L13"/>
    <mergeCell ref="O13:P13"/>
    <mergeCell ref="S13:T13"/>
    <mergeCell ref="B22:B30"/>
    <mergeCell ref="C22:D22"/>
    <mergeCell ref="G22:H22"/>
    <mergeCell ref="K22:L22"/>
    <mergeCell ref="O22:P22"/>
    <mergeCell ref="S37:T37"/>
    <mergeCell ref="B31:B36"/>
    <mergeCell ref="C31:D31"/>
    <mergeCell ref="G31:H31"/>
    <mergeCell ref="K31:L31"/>
    <mergeCell ref="O31:P31"/>
    <mergeCell ref="S31:T31"/>
    <mergeCell ref="B37:B44"/>
    <mergeCell ref="C37:D37"/>
    <mergeCell ref="G37:H37"/>
    <mergeCell ref="O37:P37"/>
    <mergeCell ref="K37:L37"/>
    <mergeCell ref="B46:B53"/>
    <mergeCell ref="C51:C52"/>
    <mergeCell ref="G51:G52"/>
    <mergeCell ref="K51:K52"/>
    <mergeCell ref="O51:O52"/>
    <mergeCell ref="S51:S52"/>
    <mergeCell ref="C45:D45"/>
    <mergeCell ref="G45:H45"/>
    <mergeCell ref="K45:L45"/>
    <mergeCell ref="O45:P45"/>
    <mergeCell ref="S45:T45"/>
  </mergeCells>
  <phoneticPr fontId="2" type="noConversion"/>
  <printOptions horizontalCentered="1" verticalCentered="1"/>
  <pageMargins left="0" right="0" top="0" bottom="0" header="0.31496062992125984" footer="0.31496062992125984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V56"/>
  <sheetViews>
    <sheetView view="pageBreakPreview" topLeftCell="A18" zoomScaleNormal="85" zoomScaleSheetLayoutView="100" workbookViewId="0">
      <selection activeCell="Y48" sqref="Y48"/>
    </sheetView>
  </sheetViews>
  <sheetFormatPr defaultColWidth="9" defaultRowHeight="19.8" x14ac:dyDescent="0.4"/>
  <cols>
    <col min="1" max="1" width="0.77734375" style="5" customWidth="1"/>
    <col min="2" max="2" width="9.109375" style="67" customWidth="1"/>
    <col min="3" max="3" width="9.109375" style="5" customWidth="1"/>
    <col min="4" max="4" width="9.109375" style="65" customWidth="1"/>
    <col min="5" max="5" width="9.109375" style="65" hidden="1" customWidth="1"/>
    <col min="6" max="6" width="9.109375" style="98" hidden="1" customWidth="1"/>
    <col min="7" max="7" width="9.109375" style="5" customWidth="1"/>
    <col min="8" max="8" width="9.109375" style="65" customWidth="1"/>
    <col min="9" max="9" width="9.109375" style="65" hidden="1" customWidth="1"/>
    <col min="10" max="10" width="9.109375" style="98" hidden="1" customWidth="1"/>
    <col min="11" max="11" width="9.109375" style="5" customWidth="1"/>
    <col min="12" max="12" width="9.109375" style="65" customWidth="1"/>
    <col min="13" max="13" width="9.109375" style="65" hidden="1" customWidth="1"/>
    <col min="14" max="14" width="9.109375" style="98" hidden="1" customWidth="1"/>
    <col min="15" max="15" width="9.109375" style="5" customWidth="1"/>
    <col min="16" max="16" width="9.109375" style="66" customWidth="1"/>
    <col min="17" max="17" width="9.109375" style="5" hidden="1" customWidth="1"/>
    <col min="18" max="18" width="9.109375" style="98" hidden="1" customWidth="1"/>
    <col min="19" max="19" width="9.109375" style="5" customWidth="1"/>
    <col min="20" max="20" width="9.109375" style="66" customWidth="1"/>
    <col min="21" max="21" width="9.109375" style="5" hidden="1" customWidth="1"/>
    <col min="22" max="22" width="9.109375" style="98" hidden="1" customWidth="1"/>
    <col min="23" max="24" width="9.109375" style="5" customWidth="1"/>
    <col min="25" max="16384" width="9" style="5"/>
  </cols>
  <sheetData>
    <row r="1" spans="2:22" s="3" customFormat="1" x14ac:dyDescent="0.4">
      <c r="B1" s="185" t="s">
        <v>408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207"/>
      <c r="R1" s="207"/>
      <c r="S1" s="207"/>
      <c r="T1" s="207"/>
      <c r="U1" s="40"/>
      <c r="V1" s="40"/>
    </row>
    <row r="2" spans="2:22" s="3" customFormat="1" ht="18.75" customHeight="1" x14ac:dyDescent="0.4">
      <c r="B2" s="208" t="s">
        <v>0</v>
      </c>
      <c r="C2" s="209"/>
      <c r="D2" s="209"/>
      <c r="E2" s="209"/>
      <c r="F2" s="209"/>
      <c r="G2" s="209"/>
      <c r="H2" s="209"/>
      <c r="I2" s="42"/>
      <c r="J2" s="142"/>
      <c r="K2" s="42"/>
      <c r="L2" s="42"/>
      <c r="M2" s="42"/>
      <c r="N2" s="142"/>
      <c r="O2" s="39"/>
      <c r="P2" s="42"/>
      <c r="Q2" s="42"/>
      <c r="R2" s="142"/>
      <c r="S2" s="39"/>
      <c r="T2" s="42"/>
      <c r="U2" s="4"/>
      <c r="V2" s="92"/>
    </row>
    <row r="3" spans="2:22" ht="21" customHeight="1" x14ac:dyDescent="0.4">
      <c r="B3" s="143" t="s">
        <v>1</v>
      </c>
      <c r="C3" s="188">
        <v>43094</v>
      </c>
      <c r="D3" s="189"/>
      <c r="E3" s="144"/>
      <c r="F3" s="145"/>
      <c r="G3" s="188">
        <v>43095</v>
      </c>
      <c r="H3" s="189"/>
      <c r="I3" s="144"/>
      <c r="J3" s="145"/>
      <c r="K3" s="188">
        <v>43096</v>
      </c>
      <c r="L3" s="189"/>
      <c r="M3" s="144"/>
      <c r="N3" s="145"/>
      <c r="O3" s="188">
        <v>43097</v>
      </c>
      <c r="P3" s="189"/>
      <c r="Q3" s="144"/>
      <c r="R3" s="145"/>
      <c r="S3" s="188">
        <v>43098</v>
      </c>
      <c r="T3" s="189"/>
      <c r="U3" s="75"/>
      <c r="V3" s="93"/>
    </row>
    <row r="4" spans="2:22" ht="19.5" customHeight="1" x14ac:dyDescent="0.4">
      <c r="B4" s="192" t="s">
        <v>24</v>
      </c>
      <c r="C4" s="190" t="s">
        <v>10</v>
      </c>
      <c r="D4" s="193"/>
      <c r="E4" s="158"/>
      <c r="F4" s="170"/>
      <c r="G4" s="190" t="s">
        <v>11</v>
      </c>
      <c r="H4" s="193"/>
      <c r="I4" s="158"/>
      <c r="J4" s="170"/>
      <c r="K4" s="190" t="s">
        <v>194</v>
      </c>
      <c r="L4" s="193"/>
      <c r="M4" s="158"/>
      <c r="N4" s="170"/>
      <c r="O4" s="190" t="s">
        <v>195</v>
      </c>
      <c r="P4" s="193"/>
      <c r="Q4" s="158"/>
      <c r="R4" s="170"/>
      <c r="S4" s="190" t="s">
        <v>196</v>
      </c>
      <c r="T4" s="193"/>
      <c r="U4" s="76"/>
      <c r="V4" s="87"/>
    </row>
    <row r="5" spans="2:22" ht="19.5" customHeight="1" x14ac:dyDescent="0.4">
      <c r="B5" s="192"/>
      <c r="C5" s="20" t="s">
        <v>197</v>
      </c>
      <c r="D5" s="73">
        <v>80</v>
      </c>
      <c r="E5" s="71">
        <f>D5/20</f>
        <v>4</v>
      </c>
      <c r="F5" s="94">
        <f>D5*1180/1000</f>
        <v>94.4</v>
      </c>
      <c r="G5" s="20" t="s">
        <v>197</v>
      </c>
      <c r="H5" s="73">
        <v>80</v>
      </c>
      <c r="I5" s="71">
        <f t="shared" ref="I5:I6" si="0">H5/20</f>
        <v>4</v>
      </c>
      <c r="J5" s="94">
        <f>H5*1180/1000</f>
        <v>94.4</v>
      </c>
      <c r="K5" s="20" t="s">
        <v>197</v>
      </c>
      <c r="L5" s="73">
        <v>70</v>
      </c>
      <c r="M5" s="102">
        <f>L5/20</f>
        <v>3.5</v>
      </c>
      <c r="N5" s="94">
        <f>L5*1180/1000</f>
        <v>82.6</v>
      </c>
      <c r="O5" s="20" t="s">
        <v>197</v>
      </c>
      <c r="P5" s="73">
        <v>80</v>
      </c>
      <c r="Q5" s="71">
        <f t="shared" ref="Q5:Q6" si="1">P5/20</f>
        <v>4</v>
      </c>
      <c r="R5" s="94">
        <f>P5*1180/1000</f>
        <v>94.4</v>
      </c>
      <c r="S5" s="20" t="s">
        <v>197</v>
      </c>
      <c r="T5" s="73">
        <v>70</v>
      </c>
      <c r="U5" s="71">
        <f t="shared" ref="U5:U6" si="2">T5/20</f>
        <v>3.5</v>
      </c>
      <c r="V5" s="94">
        <f>T5*1180/1000</f>
        <v>82.6</v>
      </c>
    </row>
    <row r="6" spans="2:22" ht="19.5" customHeight="1" x14ac:dyDescent="0.4">
      <c r="B6" s="192"/>
      <c r="C6" s="20"/>
      <c r="D6" s="49"/>
      <c r="E6" s="77"/>
      <c r="F6" s="94">
        <f t="shared" ref="F6:F44" si="3">D6*1180/1000</f>
        <v>0</v>
      </c>
      <c r="G6" s="20" t="s">
        <v>198</v>
      </c>
      <c r="H6" s="49">
        <v>5</v>
      </c>
      <c r="I6" s="71">
        <f t="shared" si="0"/>
        <v>0.25</v>
      </c>
      <c r="J6" s="94">
        <f t="shared" ref="J6:J44" si="4">H6*1180/1000</f>
        <v>5.9</v>
      </c>
      <c r="K6" s="17" t="s">
        <v>199</v>
      </c>
      <c r="L6" s="44">
        <v>5</v>
      </c>
      <c r="M6" s="109">
        <f>L6/100</f>
        <v>0.05</v>
      </c>
      <c r="N6" s="94">
        <f t="shared" ref="N6:N44" si="5">L6*1180/1000</f>
        <v>5.9</v>
      </c>
      <c r="O6" s="20"/>
      <c r="P6" s="49"/>
      <c r="Q6" s="71">
        <f t="shared" si="1"/>
        <v>0</v>
      </c>
      <c r="R6" s="94">
        <f t="shared" ref="R6:R44" si="6">P6*1180/1000</f>
        <v>0</v>
      </c>
      <c r="S6" s="12" t="s">
        <v>200</v>
      </c>
      <c r="T6" s="49">
        <v>10</v>
      </c>
      <c r="U6" s="71">
        <f t="shared" si="2"/>
        <v>0.5</v>
      </c>
      <c r="V6" s="94">
        <f t="shared" ref="V6:V44" si="7">T6*1180/1000</f>
        <v>11.8</v>
      </c>
    </row>
    <row r="7" spans="2:22" ht="19.5" customHeight="1" x14ac:dyDescent="0.4">
      <c r="B7" s="192"/>
      <c r="C7" s="52"/>
      <c r="D7" s="49"/>
      <c r="E7" s="48"/>
      <c r="F7" s="94">
        <f t="shared" si="3"/>
        <v>0</v>
      </c>
      <c r="G7" s="52"/>
      <c r="H7" s="49"/>
      <c r="I7" s="48"/>
      <c r="J7" s="94">
        <f t="shared" si="4"/>
        <v>0</v>
      </c>
      <c r="K7" s="17" t="s">
        <v>79</v>
      </c>
      <c r="L7" s="44">
        <v>10</v>
      </c>
      <c r="M7" s="109">
        <f t="shared" ref="M7:M9" si="8">L7/100</f>
        <v>0.1</v>
      </c>
      <c r="N7" s="94">
        <f t="shared" si="5"/>
        <v>11.8</v>
      </c>
      <c r="O7" s="52"/>
      <c r="P7" s="49"/>
      <c r="Q7" s="48"/>
      <c r="R7" s="94">
        <f t="shared" si="6"/>
        <v>0</v>
      </c>
      <c r="S7" s="12"/>
      <c r="T7" s="49"/>
      <c r="U7" s="48"/>
      <c r="V7" s="94">
        <f t="shared" si="7"/>
        <v>0</v>
      </c>
    </row>
    <row r="8" spans="2:22" ht="19.5" customHeight="1" x14ac:dyDescent="0.4">
      <c r="B8" s="192"/>
      <c r="C8" s="17"/>
      <c r="D8" s="44"/>
      <c r="E8" s="48"/>
      <c r="F8" s="94">
        <f t="shared" si="3"/>
        <v>0</v>
      </c>
      <c r="G8" s="17"/>
      <c r="H8" s="44"/>
      <c r="I8" s="48"/>
      <c r="J8" s="94">
        <f t="shared" si="4"/>
        <v>0</v>
      </c>
      <c r="K8" s="17" t="s">
        <v>201</v>
      </c>
      <c r="L8" s="44">
        <v>20</v>
      </c>
      <c r="M8" s="109">
        <f t="shared" si="8"/>
        <v>0.2</v>
      </c>
      <c r="N8" s="94">
        <f t="shared" si="5"/>
        <v>23.6</v>
      </c>
      <c r="O8" s="17"/>
      <c r="P8" s="44"/>
      <c r="Q8" s="48"/>
      <c r="R8" s="94">
        <f t="shared" si="6"/>
        <v>0</v>
      </c>
      <c r="S8" s="12"/>
      <c r="T8" s="49"/>
      <c r="U8" s="48"/>
      <c r="V8" s="94">
        <f t="shared" si="7"/>
        <v>0</v>
      </c>
    </row>
    <row r="9" spans="2:22" ht="19.5" customHeight="1" x14ac:dyDescent="0.4">
      <c r="B9" s="192"/>
      <c r="C9" s="146"/>
      <c r="D9" s="147"/>
      <c r="E9" s="148"/>
      <c r="F9" s="94">
        <f t="shared" si="3"/>
        <v>0</v>
      </c>
      <c r="G9" s="146"/>
      <c r="H9" s="147"/>
      <c r="I9" s="148"/>
      <c r="J9" s="94">
        <f t="shared" si="4"/>
        <v>0</v>
      </c>
      <c r="K9" s="40" t="s">
        <v>202</v>
      </c>
      <c r="L9" s="44">
        <v>5</v>
      </c>
      <c r="M9" s="109">
        <f t="shared" si="8"/>
        <v>0.05</v>
      </c>
      <c r="N9" s="94">
        <f t="shared" si="5"/>
        <v>5.9</v>
      </c>
      <c r="O9" s="146"/>
      <c r="P9" s="147"/>
      <c r="Q9" s="148"/>
      <c r="R9" s="94">
        <f t="shared" si="6"/>
        <v>0</v>
      </c>
      <c r="S9" s="132"/>
      <c r="T9" s="49"/>
      <c r="U9" s="50"/>
      <c r="V9" s="94">
        <f t="shared" si="7"/>
        <v>0</v>
      </c>
    </row>
    <row r="10" spans="2:22" x14ac:dyDescent="0.4">
      <c r="B10" s="192"/>
      <c r="C10" s="146"/>
      <c r="D10" s="147"/>
      <c r="E10" s="148"/>
      <c r="F10" s="94">
        <f t="shared" si="3"/>
        <v>0</v>
      </c>
      <c r="G10" s="146"/>
      <c r="H10" s="147"/>
      <c r="I10" s="148"/>
      <c r="J10" s="94">
        <f t="shared" si="4"/>
        <v>0</v>
      </c>
      <c r="K10" s="17" t="s">
        <v>203</v>
      </c>
      <c r="L10" s="44">
        <v>20</v>
      </c>
      <c r="M10" s="150">
        <f>L10/40</f>
        <v>0.5</v>
      </c>
      <c r="N10" s="94">
        <f t="shared" si="5"/>
        <v>23.6</v>
      </c>
      <c r="O10" s="146"/>
      <c r="P10" s="147"/>
      <c r="Q10" s="148"/>
      <c r="R10" s="94">
        <f t="shared" si="6"/>
        <v>0</v>
      </c>
      <c r="S10" s="132"/>
      <c r="T10" s="49"/>
      <c r="U10" s="50"/>
      <c r="V10" s="94">
        <f t="shared" si="7"/>
        <v>0</v>
      </c>
    </row>
    <row r="11" spans="2:22" x14ac:dyDescent="0.4">
      <c r="B11" s="192"/>
      <c r="C11" s="146"/>
      <c r="D11" s="147"/>
      <c r="E11" s="148"/>
      <c r="F11" s="94">
        <f t="shared" si="3"/>
        <v>0</v>
      </c>
      <c r="G11" s="146"/>
      <c r="H11" s="147"/>
      <c r="I11" s="148"/>
      <c r="J11" s="94">
        <f t="shared" si="4"/>
        <v>0</v>
      </c>
      <c r="K11" s="17" t="s">
        <v>204</v>
      </c>
      <c r="L11" s="151">
        <v>1</v>
      </c>
      <c r="M11" s="150"/>
      <c r="N11" s="94">
        <f t="shared" si="5"/>
        <v>1.18</v>
      </c>
      <c r="O11" s="146"/>
      <c r="P11" s="147"/>
      <c r="Q11" s="148"/>
      <c r="R11" s="94">
        <f t="shared" si="6"/>
        <v>0</v>
      </c>
      <c r="S11" s="146"/>
      <c r="T11" s="147"/>
      <c r="U11" s="50"/>
      <c r="V11" s="94">
        <f t="shared" si="7"/>
        <v>0</v>
      </c>
    </row>
    <row r="12" spans="2:22" x14ac:dyDescent="0.4">
      <c r="B12" s="192"/>
      <c r="C12" s="146"/>
      <c r="D12" s="147"/>
      <c r="E12" s="152"/>
      <c r="F12" s="94">
        <f t="shared" si="3"/>
        <v>0</v>
      </c>
      <c r="G12" s="146"/>
      <c r="H12" s="147"/>
      <c r="I12" s="148"/>
      <c r="J12" s="94">
        <f t="shared" si="4"/>
        <v>0</v>
      </c>
      <c r="K12" s="153"/>
      <c r="L12" s="151"/>
      <c r="M12" s="105"/>
      <c r="N12" s="94">
        <f t="shared" si="5"/>
        <v>0</v>
      </c>
      <c r="O12" s="146"/>
      <c r="P12" s="147"/>
      <c r="Q12" s="152"/>
      <c r="R12" s="94">
        <f t="shared" si="6"/>
        <v>0</v>
      </c>
      <c r="S12" s="146"/>
      <c r="T12" s="147"/>
      <c r="U12" s="69"/>
      <c r="V12" s="94">
        <f t="shared" si="7"/>
        <v>0</v>
      </c>
    </row>
    <row r="13" spans="2:22" x14ac:dyDescent="0.4">
      <c r="B13" s="192" t="s">
        <v>205</v>
      </c>
      <c r="C13" s="205" t="s">
        <v>206</v>
      </c>
      <c r="D13" s="206"/>
      <c r="E13" s="158"/>
      <c r="F13" s="94">
        <f t="shared" si="3"/>
        <v>0</v>
      </c>
      <c r="G13" s="205" t="s">
        <v>207</v>
      </c>
      <c r="H13" s="206"/>
      <c r="I13" s="171"/>
      <c r="J13" s="94">
        <f t="shared" si="4"/>
        <v>0</v>
      </c>
      <c r="K13" s="190" t="s">
        <v>208</v>
      </c>
      <c r="L13" s="193"/>
      <c r="M13" s="171"/>
      <c r="N13" s="94">
        <f t="shared" si="5"/>
        <v>0</v>
      </c>
      <c r="O13" s="190" t="s">
        <v>209</v>
      </c>
      <c r="P13" s="193"/>
      <c r="Q13" s="158"/>
      <c r="R13" s="94">
        <f t="shared" si="6"/>
        <v>0</v>
      </c>
      <c r="S13" s="205" t="s">
        <v>210</v>
      </c>
      <c r="T13" s="206"/>
      <c r="U13" s="76"/>
      <c r="V13" s="94">
        <f t="shared" si="7"/>
        <v>0</v>
      </c>
    </row>
    <row r="14" spans="2:22" x14ac:dyDescent="0.4">
      <c r="B14" s="204"/>
      <c r="C14" s="161" t="s">
        <v>211</v>
      </c>
      <c r="D14" s="73">
        <v>80</v>
      </c>
      <c r="E14" s="99">
        <f>D14*0.7/40</f>
        <v>1.4</v>
      </c>
      <c r="F14" s="94">
        <f t="shared" si="3"/>
        <v>94.4</v>
      </c>
      <c r="G14" s="161" t="s">
        <v>212</v>
      </c>
      <c r="H14" s="73">
        <v>50</v>
      </c>
      <c r="I14" s="53">
        <f>H14/50</f>
        <v>1</v>
      </c>
      <c r="J14" s="94">
        <f t="shared" si="4"/>
        <v>59</v>
      </c>
      <c r="K14" s="10" t="s">
        <v>213</v>
      </c>
      <c r="L14" s="45">
        <v>70</v>
      </c>
      <c r="M14" s="46">
        <f>L14/40</f>
        <v>1.75</v>
      </c>
      <c r="N14" s="94">
        <f t="shared" si="5"/>
        <v>82.6</v>
      </c>
      <c r="O14" s="146" t="s">
        <v>140</v>
      </c>
      <c r="P14" s="73">
        <v>80</v>
      </c>
      <c r="Q14" s="11">
        <f>P14/80</f>
        <v>1</v>
      </c>
      <c r="R14" s="94">
        <f t="shared" si="6"/>
        <v>94.4</v>
      </c>
      <c r="S14" s="162" t="s">
        <v>117</v>
      </c>
      <c r="T14" s="73">
        <v>60</v>
      </c>
      <c r="U14" s="11">
        <f>T14/50</f>
        <v>1.2</v>
      </c>
      <c r="V14" s="94">
        <f t="shared" si="7"/>
        <v>70.8</v>
      </c>
    </row>
    <row r="15" spans="2:22" x14ac:dyDescent="0.4">
      <c r="B15" s="204"/>
      <c r="C15" s="163" t="s">
        <v>214</v>
      </c>
      <c r="D15" s="49">
        <v>20</v>
      </c>
      <c r="E15" s="133">
        <f>D15/100</f>
        <v>0.2</v>
      </c>
      <c r="F15" s="94">
        <f t="shared" ref="F15:F20" si="9">D15*1180/1000</f>
        <v>23.6</v>
      </c>
      <c r="G15" s="40" t="s">
        <v>214</v>
      </c>
      <c r="H15" s="42">
        <v>10</v>
      </c>
      <c r="I15" s="134">
        <f>H15/100</f>
        <v>0.1</v>
      </c>
      <c r="J15" s="94">
        <f>H16*1180/1000</f>
        <v>41.3</v>
      </c>
      <c r="K15" s="12"/>
      <c r="L15" s="47"/>
      <c r="M15" s="19"/>
      <c r="N15" s="94">
        <f t="shared" si="5"/>
        <v>0</v>
      </c>
      <c r="O15" s="146" t="s">
        <v>119</v>
      </c>
      <c r="P15" s="49">
        <v>30</v>
      </c>
      <c r="Q15" s="54">
        <f t="shared" ref="Q15" si="10">P15/100</f>
        <v>0.3</v>
      </c>
      <c r="R15" s="94">
        <f t="shared" si="6"/>
        <v>35.4</v>
      </c>
      <c r="S15" s="146" t="s">
        <v>118</v>
      </c>
      <c r="T15" s="78">
        <v>30</v>
      </c>
      <c r="U15" s="11">
        <f>T15/50</f>
        <v>0.6</v>
      </c>
      <c r="V15" s="94">
        <f>T16*1180/1000</f>
        <v>35.4</v>
      </c>
    </row>
    <row r="16" spans="2:22" x14ac:dyDescent="0.4">
      <c r="B16" s="204"/>
      <c r="C16" s="163" t="s">
        <v>215</v>
      </c>
      <c r="D16" s="49">
        <v>20</v>
      </c>
      <c r="E16" s="133">
        <f>D16/100</f>
        <v>0.2</v>
      </c>
      <c r="F16" s="94">
        <f t="shared" si="9"/>
        <v>23.6</v>
      </c>
      <c r="G16" s="163" t="s">
        <v>216</v>
      </c>
      <c r="H16" s="49">
        <v>35</v>
      </c>
      <c r="I16" s="53">
        <f>H16/60</f>
        <v>0.58333333333333337</v>
      </c>
      <c r="J16" s="94">
        <f>H17*1180/1000</f>
        <v>1.18</v>
      </c>
      <c r="K16" s="12"/>
      <c r="L16" s="47"/>
      <c r="M16" s="19"/>
      <c r="N16" s="94">
        <f t="shared" si="5"/>
        <v>0</v>
      </c>
      <c r="O16" s="146" t="s">
        <v>217</v>
      </c>
      <c r="P16" s="49">
        <v>20</v>
      </c>
      <c r="Q16" s="11">
        <f>P16/50</f>
        <v>0.4</v>
      </c>
      <c r="R16" s="94">
        <f t="shared" si="6"/>
        <v>23.6</v>
      </c>
      <c r="S16" s="146" t="s">
        <v>171</v>
      </c>
      <c r="T16" s="78">
        <v>30</v>
      </c>
      <c r="U16" s="71">
        <f>T16/80</f>
        <v>0.375</v>
      </c>
      <c r="V16" s="94">
        <f>T15*1180/1000</f>
        <v>35.4</v>
      </c>
    </row>
    <row r="17" spans="2:22" x14ac:dyDescent="0.4">
      <c r="B17" s="204"/>
      <c r="C17" s="163" t="s">
        <v>218</v>
      </c>
      <c r="D17" s="49">
        <v>5</v>
      </c>
      <c r="E17" s="133">
        <f>D17/100</f>
        <v>0.05</v>
      </c>
      <c r="F17" s="94">
        <f t="shared" si="9"/>
        <v>5.9</v>
      </c>
      <c r="G17" s="163" t="s">
        <v>219</v>
      </c>
      <c r="H17" s="49">
        <v>1</v>
      </c>
      <c r="I17" s="134">
        <f>H17/100</f>
        <v>0.01</v>
      </c>
      <c r="J17" s="94">
        <f>H18*1180/1000</f>
        <v>1.18</v>
      </c>
      <c r="K17" s="12"/>
      <c r="L17" s="47"/>
      <c r="M17" s="19"/>
      <c r="N17" s="94">
        <f t="shared" si="5"/>
        <v>0</v>
      </c>
      <c r="O17" s="146" t="s">
        <v>56</v>
      </c>
      <c r="P17" s="49">
        <v>5</v>
      </c>
      <c r="Q17" s="54">
        <f t="shared" ref="Q17:Q20" si="11">P17/100</f>
        <v>0.05</v>
      </c>
      <c r="R17" s="94">
        <f t="shared" si="6"/>
        <v>5.9</v>
      </c>
      <c r="S17" s="146" t="s">
        <v>220</v>
      </c>
      <c r="T17" s="78">
        <v>5</v>
      </c>
      <c r="U17" s="54">
        <f t="shared" ref="U17:U18" si="12">T17/100</f>
        <v>0.05</v>
      </c>
      <c r="V17" s="94">
        <f>T18*1180/1000</f>
        <v>1.18</v>
      </c>
    </row>
    <row r="18" spans="2:22" ht="19.5" customHeight="1" x14ac:dyDescent="0.4">
      <c r="B18" s="204"/>
      <c r="C18" s="163" t="s">
        <v>221</v>
      </c>
      <c r="D18" s="49">
        <v>1</v>
      </c>
      <c r="E18" s="133">
        <f>D18/100</f>
        <v>0.01</v>
      </c>
      <c r="F18" s="94">
        <f t="shared" si="9"/>
        <v>1.18</v>
      </c>
      <c r="G18" s="163" t="s">
        <v>221</v>
      </c>
      <c r="H18" s="49">
        <v>1</v>
      </c>
      <c r="I18" s="134">
        <f>H18/100</f>
        <v>0.01</v>
      </c>
      <c r="J18" s="94" t="e">
        <f>#REF!*1180/1000</f>
        <v>#REF!</v>
      </c>
      <c r="K18" s="132"/>
      <c r="L18" s="47"/>
      <c r="M18" s="48"/>
      <c r="N18" s="94">
        <f t="shared" si="5"/>
        <v>0</v>
      </c>
      <c r="O18" s="146" t="s">
        <v>175</v>
      </c>
      <c r="P18" s="49">
        <v>5</v>
      </c>
      <c r="Q18" s="54">
        <f t="shared" si="11"/>
        <v>0.05</v>
      </c>
      <c r="R18" s="94">
        <f t="shared" si="6"/>
        <v>5.9</v>
      </c>
      <c r="S18" s="146" t="s">
        <v>67</v>
      </c>
      <c r="T18" s="78">
        <v>1</v>
      </c>
      <c r="U18" s="54">
        <f t="shared" si="12"/>
        <v>0.01</v>
      </c>
      <c r="V18" s="94" t="e">
        <f>#REF!*1180/1000</f>
        <v>#REF!</v>
      </c>
    </row>
    <row r="19" spans="2:22" x14ac:dyDescent="0.4">
      <c r="B19" s="204"/>
      <c r="C19" s="163" t="s">
        <v>222</v>
      </c>
      <c r="D19" s="49">
        <v>1</v>
      </c>
      <c r="E19" s="155"/>
      <c r="F19" s="94">
        <f t="shared" si="9"/>
        <v>1.18</v>
      </c>
      <c r="G19" s="132"/>
      <c r="H19" s="155"/>
      <c r="I19" s="155"/>
      <c r="J19" s="94">
        <f t="shared" si="4"/>
        <v>0</v>
      </c>
      <c r="K19" s="132"/>
      <c r="L19" s="91"/>
      <c r="M19" s="148"/>
      <c r="N19" s="94">
        <f t="shared" si="5"/>
        <v>0</v>
      </c>
      <c r="O19" s="146" t="s">
        <v>60</v>
      </c>
      <c r="P19" s="49">
        <v>1</v>
      </c>
      <c r="Q19" s="54">
        <f t="shared" si="11"/>
        <v>0.01</v>
      </c>
      <c r="R19" s="94">
        <f t="shared" si="6"/>
        <v>1.18</v>
      </c>
      <c r="S19" s="132"/>
      <c r="T19" s="155"/>
      <c r="U19" s="51"/>
      <c r="V19" s="94">
        <f t="shared" si="7"/>
        <v>0</v>
      </c>
    </row>
    <row r="20" spans="2:22" x14ac:dyDescent="0.4">
      <c r="B20" s="204"/>
      <c r="C20" s="163"/>
      <c r="D20" s="155"/>
      <c r="E20" s="155"/>
      <c r="F20" s="94">
        <f t="shared" si="9"/>
        <v>0</v>
      </c>
      <c r="G20" s="132"/>
      <c r="H20" s="155"/>
      <c r="I20" s="155"/>
      <c r="J20" s="94">
        <f t="shared" si="4"/>
        <v>0</v>
      </c>
      <c r="K20" s="132"/>
      <c r="L20" s="91"/>
      <c r="M20" s="148"/>
      <c r="N20" s="94">
        <f t="shared" si="5"/>
        <v>0</v>
      </c>
      <c r="O20" s="146" t="s">
        <v>59</v>
      </c>
      <c r="P20" s="49">
        <v>1</v>
      </c>
      <c r="Q20" s="54">
        <f t="shared" si="11"/>
        <v>0.01</v>
      </c>
      <c r="R20" s="94">
        <f t="shared" si="6"/>
        <v>1.18</v>
      </c>
      <c r="S20" s="132"/>
      <c r="T20" s="155"/>
      <c r="U20" s="51"/>
      <c r="V20" s="94">
        <f t="shared" si="7"/>
        <v>0</v>
      </c>
    </row>
    <row r="21" spans="2:22" x14ac:dyDescent="0.4">
      <c r="B21" s="204"/>
      <c r="C21" s="164"/>
      <c r="D21" s="72"/>
      <c r="E21" s="49">
        <f>D14+D15+D16+D17+D18+D19+D20</f>
        <v>127</v>
      </c>
      <c r="F21" s="94">
        <f t="shared" si="3"/>
        <v>0</v>
      </c>
      <c r="G21" s="70"/>
      <c r="H21" s="72"/>
      <c r="I21" s="49"/>
      <c r="J21" s="94">
        <f t="shared" si="4"/>
        <v>0</v>
      </c>
      <c r="K21" s="52"/>
      <c r="L21" s="47"/>
      <c r="M21" s="48">
        <f>L14+L15+L16+L17+L18+L19+L20</f>
        <v>70</v>
      </c>
      <c r="N21" s="94">
        <f t="shared" si="5"/>
        <v>0</v>
      </c>
      <c r="O21" s="146"/>
      <c r="P21" s="49"/>
      <c r="Q21" s="48">
        <f>P14+P15+P16+P17+P18+P19+P20</f>
        <v>142</v>
      </c>
      <c r="R21" s="94">
        <f t="shared" si="6"/>
        <v>0</v>
      </c>
      <c r="S21" s="70"/>
      <c r="T21" s="72"/>
      <c r="U21" s="49"/>
      <c r="V21" s="94">
        <f t="shared" si="7"/>
        <v>0</v>
      </c>
    </row>
    <row r="22" spans="2:22" x14ac:dyDescent="0.4">
      <c r="B22" s="192" t="s">
        <v>223</v>
      </c>
      <c r="C22" s="211" t="s">
        <v>438</v>
      </c>
      <c r="D22" s="212"/>
      <c r="E22" s="158"/>
      <c r="F22" s="94">
        <f t="shared" si="3"/>
        <v>0</v>
      </c>
      <c r="G22" s="217" t="s">
        <v>224</v>
      </c>
      <c r="H22" s="218"/>
      <c r="I22" s="171"/>
      <c r="J22" s="94">
        <f t="shared" si="4"/>
        <v>0</v>
      </c>
      <c r="K22" s="190" t="s">
        <v>225</v>
      </c>
      <c r="L22" s="193"/>
      <c r="M22" s="171"/>
      <c r="N22" s="94">
        <f t="shared" si="5"/>
        <v>0</v>
      </c>
      <c r="O22" s="190" t="s">
        <v>226</v>
      </c>
      <c r="P22" s="193"/>
      <c r="Q22" s="158"/>
      <c r="R22" s="94">
        <f t="shared" si="6"/>
        <v>0</v>
      </c>
      <c r="S22" s="217" t="s">
        <v>227</v>
      </c>
      <c r="T22" s="218"/>
      <c r="U22" s="76"/>
      <c r="V22" s="94">
        <f t="shared" si="7"/>
        <v>0</v>
      </c>
    </row>
    <row r="23" spans="2:22" x14ac:dyDescent="0.4">
      <c r="B23" s="192"/>
      <c r="C23" s="146" t="s">
        <v>228</v>
      </c>
      <c r="D23" s="73">
        <v>60</v>
      </c>
      <c r="E23" s="99">
        <f>D23/60</f>
        <v>1</v>
      </c>
      <c r="F23" s="94">
        <f t="shared" si="3"/>
        <v>70.8</v>
      </c>
      <c r="G23" s="161" t="s">
        <v>229</v>
      </c>
      <c r="H23" s="53">
        <v>55</v>
      </c>
      <c r="I23" s="53">
        <f>H23/55</f>
        <v>1</v>
      </c>
      <c r="J23" s="94">
        <f t="shared" si="4"/>
        <v>64.900000000000006</v>
      </c>
      <c r="K23" s="10" t="s">
        <v>230</v>
      </c>
      <c r="L23" s="53">
        <v>40</v>
      </c>
      <c r="M23" s="18">
        <f>L23/40</f>
        <v>1</v>
      </c>
      <c r="N23" s="94">
        <f t="shared" si="5"/>
        <v>47.2</v>
      </c>
      <c r="O23" s="146" t="s">
        <v>187</v>
      </c>
      <c r="P23" s="53">
        <v>30</v>
      </c>
      <c r="Q23" s="37">
        <f>P23/40</f>
        <v>0.75</v>
      </c>
      <c r="R23" s="94">
        <f t="shared" si="6"/>
        <v>35.4</v>
      </c>
      <c r="S23" s="161" t="s">
        <v>231</v>
      </c>
      <c r="T23" s="53">
        <v>15</v>
      </c>
      <c r="U23" s="37">
        <f>T23/20</f>
        <v>0.75</v>
      </c>
      <c r="V23" s="94">
        <f t="shared" si="7"/>
        <v>17.7</v>
      </c>
    </row>
    <row r="24" spans="2:22" x14ac:dyDescent="0.4">
      <c r="B24" s="192"/>
      <c r="C24" s="146" t="s">
        <v>232</v>
      </c>
      <c r="D24" s="78">
        <v>10</v>
      </c>
      <c r="E24" s="107">
        <f>D24/100</f>
        <v>0.1</v>
      </c>
      <c r="F24" s="94">
        <f t="shared" si="3"/>
        <v>11.8</v>
      </c>
      <c r="G24" s="163" t="s">
        <v>233</v>
      </c>
      <c r="H24" s="49">
        <v>20</v>
      </c>
      <c r="I24" s="101">
        <f>H24/110</f>
        <v>0.18181818181818182</v>
      </c>
      <c r="J24" s="94">
        <f t="shared" si="4"/>
        <v>23.6</v>
      </c>
      <c r="K24" s="132"/>
      <c r="L24" s="49"/>
      <c r="M24" s="91"/>
      <c r="N24" s="94">
        <f t="shared" si="5"/>
        <v>0</v>
      </c>
      <c r="O24" s="146" t="s">
        <v>234</v>
      </c>
      <c r="P24" s="49">
        <v>30</v>
      </c>
      <c r="Q24" s="54">
        <f t="shared" ref="Q24:Q25" si="13">P24/100</f>
        <v>0.3</v>
      </c>
      <c r="R24" s="94">
        <f t="shared" si="6"/>
        <v>35.4</v>
      </c>
      <c r="S24" s="163" t="s">
        <v>235</v>
      </c>
      <c r="T24" s="49">
        <v>10</v>
      </c>
      <c r="U24" s="73"/>
      <c r="V24" s="94">
        <f t="shared" si="7"/>
        <v>11.8</v>
      </c>
    </row>
    <row r="25" spans="2:22" x14ac:dyDescent="0.4">
      <c r="B25" s="192"/>
      <c r="C25" s="146" t="s">
        <v>236</v>
      </c>
      <c r="D25" s="78">
        <v>5</v>
      </c>
      <c r="E25" s="108">
        <f>D25/40</f>
        <v>0.125</v>
      </c>
      <c r="F25" s="94">
        <f t="shared" si="3"/>
        <v>5.9</v>
      </c>
      <c r="G25" s="163" t="s">
        <v>237</v>
      </c>
      <c r="H25" s="49">
        <v>5</v>
      </c>
      <c r="I25" s="134"/>
      <c r="J25" s="94">
        <f t="shared" si="4"/>
        <v>5.9</v>
      </c>
      <c r="K25" s="12"/>
      <c r="L25" s="47"/>
      <c r="M25" s="19"/>
      <c r="N25" s="94">
        <f t="shared" si="5"/>
        <v>0</v>
      </c>
      <c r="O25" s="146" t="s">
        <v>56</v>
      </c>
      <c r="P25" s="49">
        <v>10</v>
      </c>
      <c r="Q25" s="54">
        <f t="shared" si="13"/>
        <v>0.1</v>
      </c>
      <c r="R25" s="94">
        <f t="shared" si="6"/>
        <v>11.8</v>
      </c>
      <c r="S25" s="163" t="s">
        <v>221</v>
      </c>
      <c r="T25" s="49">
        <v>1</v>
      </c>
      <c r="U25" s="54">
        <f t="shared" ref="U25:U27" si="14">T25/100</f>
        <v>0.01</v>
      </c>
      <c r="V25" s="94">
        <f t="shared" si="7"/>
        <v>1.18</v>
      </c>
    </row>
    <row r="26" spans="2:22" x14ac:dyDescent="0.4">
      <c r="B26" s="192"/>
      <c r="C26" s="146" t="s">
        <v>220</v>
      </c>
      <c r="D26" s="78">
        <v>2</v>
      </c>
      <c r="E26" s="107">
        <f>D26/100</f>
        <v>0.02</v>
      </c>
      <c r="F26" s="94">
        <f t="shared" si="3"/>
        <v>2.36</v>
      </c>
      <c r="G26" s="12" t="s">
        <v>232</v>
      </c>
      <c r="H26" s="49">
        <v>10</v>
      </c>
      <c r="I26" s="134">
        <f t="shared" ref="I26:I27" si="15">H26/100</f>
        <v>0.1</v>
      </c>
      <c r="J26" s="94">
        <f t="shared" si="4"/>
        <v>11.8</v>
      </c>
      <c r="K26" s="12"/>
      <c r="L26" s="47"/>
      <c r="M26" s="19"/>
      <c r="N26" s="94">
        <f t="shared" si="5"/>
        <v>0</v>
      </c>
      <c r="O26" s="146" t="s">
        <v>238</v>
      </c>
      <c r="P26" s="49">
        <v>10</v>
      </c>
      <c r="Q26" s="37">
        <f>P26/40</f>
        <v>0.25</v>
      </c>
      <c r="R26" s="94">
        <f t="shared" si="6"/>
        <v>11.8</v>
      </c>
      <c r="S26" s="163" t="s">
        <v>239</v>
      </c>
      <c r="T26" s="49">
        <v>2</v>
      </c>
      <c r="U26" s="54">
        <f t="shared" si="14"/>
        <v>0.02</v>
      </c>
      <c r="V26" s="94">
        <f t="shared" si="7"/>
        <v>2.36</v>
      </c>
    </row>
    <row r="27" spans="2:22" ht="20.25" customHeight="1" x14ac:dyDescent="0.4">
      <c r="B27" s="192"/>
      <c r="C27" s="40" t="s">
        <v>240</v>
      </c>
      <c r="D27" s="78">
        <v>10</v>
      </c>
      <c r="E27" s="107">
        <f>D27/100</f>
        <v>0.1</v>
      </c>
      <c r="F27" s="94">
        <f t="shared" si="3"/>
        <v>11.8</v>
      </c>
      <c r="G27" s="132" t="s">
        <v>220</v>
      </c>
      <c r="H27" s="49">
        <v>10</v>
      </c>
      <c r="I27" s="134">
        <f t="shared" si="15"/>
        <v>0.1</v>
      </c>
      <c r="J27" s="94">
        <f t="shared" si="4"/>
        <v>11.8</v>
      </c>
      <c r="K27" s="132"/>
      <c r="L27" s="49"/>
      <c r="M27" s="91"/>
      <c r="N27" s="94">
        <f t="shared" si="5"/>
        <v>0</v>
      </c>
      <c r="O27" s="146"/>
      <c r="P27" s="49"/>
      <c r="Q27" s="48"/>
      <c r="R27" s="94">
        <f t="shared" si="6"/>
        <v>0</v>
      </c>
      <c r="S27" s="163" t="s">
        <v>241</v>
      </c>
      <c r="T27" s="49">
        <v>10</v>
      </c>
      <c r="U27" s="54">
        <f t="shared" si="14"/>
        <v>0.1</v>
      </c>
      <c r="V27" s="94">
        <f t="shared" si="7"/>
        <v>11.8</v>
      </c>
    </row>
    <row r="28" spans="2:22" x14ac:dyDescent="0.4">
      <c r="B28" s="192"/>
      <c r="C28" s="146" t="s">
        <v>242</v>
      </c>
      <c r="D28" s="78">
        <v>10</v>
      </c>
      <c r="E28" s="71">
        <f>D28/20</f>
        <v>0.5</v>
      </c>
      <c r="F28" s="94">
        <f t="shared" si="3"/>
        <v>11.8</v>
      </c>
      <c r="G28" s="132"/>
      <c r="H28" s="49"/>
      <c r="I28" s="155"/>
      <c r="J28" s="94">
        <f t="shared" si="4"/>
        <v>0</v>
      </c>
      <c r="K28" s="132"/>
      <c r="L28" s="155"/>
      <c r="M28" s="155"/>
      <c r="N28" s="94">
        <f t="shared" si="5"/>
        <v>0</v>
      </c>
      <c r="O28" s="132"/>
      <c r="P28" s="49"/>
      <c r="Q28" s="148"/>
      <c r="R28" s="94">
        <f t="shared" si="6"/>
        <v>0</v>
      </c>
      <c r="S28" s="132"/>
      <c r="T28" s="155"/>
      <c r="U28" s="51"/>
      <c r="V28" s="94">
        <f t="shared" si="7"/>
        <v>0</v>
      </c>
    </row>
    <row r="29" spans="2:22" x14ac:dyDescent="0.4">
      <c r="B29" s="192"/>
      <c r="C29" s="132"/>
      <c r="D29" s="49"/>
      <c r="E29" s="107">
        <f>D29/100</f>
        <v>0</v>
      </c>
      <c r="F29" s="94">
        <f t="shared" si="3"/>
        <v>0</v>
      </c>
      <c r="G29" s="52"/>
      <c r="H29" s="49"/>
      <c r="I29" s="49"/>
      <c r="J29" s="94">
        <f t="shared" si="4"/>
        <v>0</v>
      </c>
      <c r="K29" s="52"/>
      <c r="L29" s="49"/>
      <c r="M29" s="49"/>
      <c r="N29" s="94">
        <f t="shared" si="5"/>
        <v>0</v>
      </c>
      <c r="O29" s="52"/>
      <c r="P29" s="49"/>
      <c r="Q29" s="48"/>
      <c r="R29" s="94">
        <f t="shared" si="6"/>
        <v>0</v>
      </c>
      <c r="S29" s="52"/>
      <c r="T29" s="49"/>
      <c r="U29" s="49"/>
      <c r="V29" s="94">
        <f t="shared" si="7"/>
        <v>0</v>
      </c>
    </row>
    <row r="30" spans="2:22" x14ac:dyDescent="0.4">
      <c r="B30" s="192"/>
      <c r="C30" s="52"/>
      <c r="D30" s="49"/>
      <c r="E30" s="48"/>
      <c r="F30" s="94">
        <f t="shared" si="3"/>
        <v>0</v>
      </c>
      <c r="G30" s="70"/>
      <c r="H30" s="72"/>
      <c r="I30" s="49"/>
      <c r="J30" s="94">
        <f t="shared" si="4"/>
        <v>0</v>
      </c>
      <c r="K30" s="70"/>
      <c r="L30" s="72"/>
      <c r="M30" s="49"/>
      <c r="N30" s="94">
        <f t="shared" si="5"/>
        <v>0</v>
      </c>
      <c r="O30" s="52"/>
      <c r="P30" s="49"/>
      <c r="Q30" s="48"/>
      <c r="R30" s="94">
        <f t="shared" si="6"/>
        <v>0</v>
      </c>
      <c r="S30" s="70"/>
      <c r="T30" s="72"/>
      <c r="U30" s="49"/>
      <c r="V30" s="94">
        <f t="shared" si="7"/>
        <v>0</v>
      </c>
    </row>
    <row r="31" spans="2:22" ht="24" customHeight="1" x14ac:dyDescent="0.4">
      <c r="B31" s="192" t="s">
        <v>243</v>
      </c>
      <c r="C31" s="190" t="s">
        <v>52</v>
      </c>
      <c r="D31" s="198"/>
      <c r="E31" s="165"/>
      <c r="F31" s="94">
        <f t="shared" si="3"/>
        <v>0</v>
      </c>
      <c r="G31" s="211" t="s">
        <v>52</v>
      </c>
      <c r="H31" s="216"/>
      <c r="I31" s="165"/>
      <c r="J31" s="94">
        <f t="shared" si="4"/>
        <v>0</v>
      </c>
      <c r="K31" s="190" t="s">
        <v>52</v>
      </c>
      <c r="L31" s="198"/>
      <c r="M31" s="165"/>
      <c r="N31" s="94">
        <f t="shared" si="5"/>
        <v>0</v>
      </c>
      <c r="O31" s="190" t="s">
        <v>52</v>
      </c>
      <c r="P31" s="198"/>
      <c r="Q31" s="165"/>
      <c r="R31" s="94">
        <f t="shared" si="6"/>
        <v>0</v>
      </c>
      <c r="S31" s="211" t="s">
        <v>52</v>
      </c>
      <c r="T31" s="216"/>
      <c r="U31" s="74"/>
      <c r="V31" s="94">
        <f t="shared" si="7"/>
        <v>0</v>
      </c>
    </row>
    <row r="32" spans="2:22" x14ac:dyDescent="0.4">
      <c r="B32" s="192"/>
      <c r="C32" s="16" t="s">
        <v>53</v>
      </c>
      <c r="D32" s="6">
        <v>100</v>
      </c>
      <c r="E32" s="54">
        <f t="shared" ref="E32:E34" si="16">D32/100</f>
        <v>1</v>
      </c>
      <c r="F32" s="94">
        <f t="shared" si="3"/>
        <v>118</v>
      </c>
      <c r="G32" s="16" t="s">
        <v>53</v>
      </c>
      <c r="H32" s="6">
        <v>100</v>
      </c>
      <c r="I32" s="54">
        <f t="shared" ref="I32:I34" si="17">H32/100</f>
        <v>1</v>
      </c>
      <c r="J32" s="94">
        <f t="shared" si="4"/>
        <v>118</v>
      </c>
      <c r="K32" s="16" t="s">
        <v>53</v>
      </c>
      <c r="L32" s="6">
        <v>100</v>
      </c>
      <c r="M32" s="54">
        <f t="shared" ref="M32:M34" si="18">L32/100</f>
        <v>1</v>
      </c>
      <c r="N32" s="94">
        <f t="shared" si="5"/>
        <v>118</v>
      </c>
      <c r="O32" s="16" t="s">
        <v>53</v>
      </c>
      <c r="P32" s="6">
        <v>100</v>
      </c>
      <c r="Q32" s="54">
        <f t="shared" ref="Q32:Q34" si="19">P32/100</f>
        <v>1</v>
      </c>
      <c r="R32" s="94">
        <f t="shared" si="6"/>
        <v>118</v>
      </c>
      <c r="S32" s="16" t="s">
        <v>53</v>
      </c>
      <c r="T32" s="8">
        <v>100</v>
      </c>
      <c r="U32" s="54">
        <f t="shared" ref="U32:U34" si="20">T32/100</f>
        <v>1</v>
      </c>
      <c r="V32" s="94">
        <f t="shared" si="7"/>
        <v>118</v>
      </c>
    </row>
    <row r="33" spans="2:22" x14ac:dyDescent="0.4">
      <c r="B33" s="192"/>
      <c r="C33" s="17" t="s">
        <v>54</v>
      </c>
      <c r="D33" s="7">
        <v>0.5</v>
      </c>
      <c r="E33" s="14">
        <f t="shared" si="16"/>
        <v>5.0000000000000001E-3</v>
      </c>
      <c r="F33" s="94">
        <f t="shared" si="3"/>
        <v>0.59</v>
      </c>
      <c r="G33" s="17" t="s">
        <v>54</v>
      </c>
      <c r="H33" s="7">
        <v>0.5</v>
      </c>
      <c r="I33" s="14">
        <f t="shared" si="17"/>
        <v>5.0000000000000001E-3</v>
      </c>
      <c r="J33" s="94">
        <f t="shared" si="4"/>
        <v>0.59</v>
      </c>
      <c r="K33" s="17" t="s">
        <v>54</v>
      </c>
      <c r="L33" s="7">
        <v>0.5</v>
      </c>
      <c r="M33" s="14">
        <f t="shared" si="18"/>
        <v>5.0000000000000001E-3</v>
      </c>
      <c r="N33" s="94">
        <f t="shared" si="5"/>
        <v>0.59</v>
      </c>
      <c r="O33" s="17" t="s">
        <v>54</v>
      </c>
      <c r="P33" s="7">
        <v>0.5</v>
      </c>
      <c r="Q33" s="14">
        <f t="shared" si="19"/>
        <v>5.0000000000000001E-3</v>
      </c>
      <c r="R33" s="94">
        <f t="shared" si="6"/>
        <v>0.59</v>
      </c>
      <c r="S33" s="17" t="s">
        <v>54</v>
      </c>
      <c r="T33" s="9">
        <v>0.5</v>
      </c>
      <c r="U33" s="14">
        <f t="shared" si="20"/>
        <v>5.0000000000000001E-3</v>
      </c>
      <c r="V33" s="94">
        <f t="shared" si="7"/>
        <v>0.59</v>
      </c>
    </row>
    <row r="34" spans="2:22" x14ac:dyDescent="0.4">
      <c r="B34" s="192"/>
      <c r="C34" s="17" t="s">
        <v>55</v>
      </c>
      <c r="D34" s="7">
        <v>0.5</v>
      </c>
      <c r="E34" s="14">
        <f t="shared" si="16"/>
        <v>5.0000000000000001E-3</v>
      </c>
      <c r="F34" s="94">
        <f t="shared" si="3"/>
        <v>0.59</v>
      </c>
      <c r="G34" s="17" t="s">
        <v>55</v>
      </c>
      <c r="H34" s="7">
        <v>0.5</v>
      </c>
      <c r="I34" s="14">
        <f t="shared" si="17"/>
        <v>5.0000000000000001E-3</v>
      </c>
      <c r="J34" s="94">
        <f t="shared" si="4"/>
        <v>0.59</v>
      </c>
      <c r="K34" s="17" t="s">
        <v>55</v>
      </c>
      <c r="L34" s="7">
        <v>0.5</v>
      </c>
      <c r="M34" s="14">
        <f t="shared" si="18"/>
        <v>5.0000000000000001E-3</v>
      </c>
      <c r="N34" s="94">
        <f t="shared" si="5"/>
        <v>0.59</v>
      </c>
      <c r="O34" s="17" t="s">
        <v>55</v>
      </c>
      <c r="P34" s="7">
        <v>0.5</v>
      </c>
      <c r="Q34" s="14">
        <f t="shared" si="19"/>
        <v>5.0000000000000001E-3</v>
      </c>
      <c r="R34" s="94">
        <f t="shared" si="6"/>
        <v>0.59</v>
      </c>
      <c r="S34" s="17" t="s">
        <v>55</v>
      </c>
      <c r="T34" s="9">
        <v>0.5</v>
      </c>
      <c r="U34" s="14">
        <f t="shared" si="20"/>
        <v>5.0000000000000001E-3</v>
      </c>
      <c r="V34" s="94">
        <f t="shared" si="7"/>
        <v>0.59</v>
      </c>
    </row>
    <row r="35" spans="2:22" x14ac:dyDescent="0.4">
      <c r="B35" s="192"/>
      <c r="C35" s="17"/>
      <c r="D35" s="9"/>
      <c r="E35" s="15"/>
      <c r="F35" s="94">
        <f t="shared" si="3"/>
        <v>0</v>
      </c>
      <c r="G35" s="17"/>
      <c r="H35" s="9"/>
      <c r="I35" s="15"/>
      <c r="J35" s="94">
        <f t="shared" si="4"/>
        <v>0</v>
      </c>
      <c r="K35" s="17"/>
      <c r="L35" s="7"/>
      <c r="M35" s="15"/>
      <c r="N35" s="94">
        <f t="shared" si="5"/>
        <v>0</v>
      </c>
      <c r="O35" s="17"/>
      <c r="P35" s="9"/>
      <c r="Q35" s="15"/>
      <c r="R35" s="94">
        <f t="shared" si="6"/>
        <v>0</v>
      </c>
      <c r="S35" s="17"/>
      <c r="T35" s="9"/>
      <c r="U35" s="15"/>
      <c r="V35" s="94">
        <f t="shared" si="7"/>
        <v>0</v>
      </c>
    </row>
    <row r="36" spans="2:22" ht="24" customHeight="1" x14ac:dyDescent="0.4">
      <c r="B36" s="192"/>
      <c r="C36" s="17"/>
      <c r="D36" s="9"/>
      <c r="E36" s="55"/>
      <c r="F36" s="94">
        <f t="shared" si="3"/>
        <v>0</v>
      </c>
      <c r="G36" s="17"/>
      <c r="H36" s="9"/>
      <c r="I36" s="55"/>
      <c r="J36" s="94">
        <f t="shared" si="4"/>
        <v>0</v>
      </c>
      <c r="K36" s="17"/>
      <c r="L36" s="7"/>
      <c r="M36" s="55"/>
      <c r="N36" s="94">
        <f t="shared" si="5"/>
        <v>0</v>
      </c>
      <c r="O36" s="17"/>
      <c r="P36" s="9"/>
      <c r="Q36" s="55"/>
      <c r="R36" s="94">
        <f t="shared" si="6"/>
        <v>0</v>
      </c>
      <c r="S36" s="17"/>
      <c r="T36" s="9"/>
      <c r="U36" s="55"/>
      <c r="V36" s="94">
        <f t="shared" si="7"/>
        <v>0</v>
      </c>
    </row>
    <row r="37" spans="2:22" x14ac:dyDescent="0.4">
      <c r="B37" s="192" t="s">
        <v>2</v>
      </c>
      <c r="C37" s="190" t="s">
        <v>244</v>
      </c>
      <c r="D37" s="193"/>
      <c r="E37" s="171"/>
      <c r="F37" s="94">
        <f t="shared" si="3"/>
        <v>0</v>
      </c>
      <c r="G37" s="205" t="s">
        <v>245</v>
      </c>
      <c r="H37" s="206"/>
      <c r="I37" s="171"/>
      <c r="J37" s="94">
        <f t="shared" si="4"/>
        <v>0</v>
      </c>
      <c r="K37" s="190" t="s">
        <v>246</v>
      </c>
      <c r="L37" s="193"/>
      <c r="M37" s="171"/>
      <c r="N37" s="94">
        <f t="shared" si="5"/>
        <v>0</v>
      </c>
      <c r="O37" s="190" t="s">
        <v>247</v>
      </c>
      <c r="P37" s="193"/>
      <c r="Q37" s="171"/>
      <c r="R37" s="94">
        <f t="shared" si="6"/>
        <v>0</v>
      </c>
      <c r="S37" s="190" t="s">
        <v>248</v>
      </c>
      <c r="T37" s="193"/>
      <c r="U37" s="88"/>
      <c r="V37" s="94">
        <f t="shared" si="7"/>
        <v>0</v>
      </c>
    </row>
    <row r="38" spans="2:22" x14ac:dyDescent="0.4">
      <c r="B38" s="192"/>
      <c r="C38" s="10" t="s">
        <v>249</v>
      </c>
      <c r="D38" s="45">
        <v>10</v>
      </c>
      <c r="E38" s="14">
        <f t="shared" ref="E38" si="21">D38/100</f>
        <v>0.1</v>
      </c>
      <c r="F38" s="94">
        <f t="shared" si="3"/>
        <v>11.8</v>
      </c>
      <c r="G38" s="162" t="s">
        <v>160</v>
      </c>
      <c r="H38" s="53">
        <v>20</v>
      </c>
      <c r="I38" s="18">
        <f>H38/90</f>
        <v>0.22222222222222221</v>
      </c>
      <c r="J38" s="94">
        <f t="shared" si="4"/>
        <v>23.6</v>
      </c>
      <c r="K38" s="10" t="s">
        <v>250</v>
      </c>
      <c r="L38" s="45">
        <v>5</v>
      </c>
      <c r="M38" s="19">
        <f>L38/80</f>
        <v>6.25E-2</v>
      </c>
      <c r="N38" s="94">
        <f t="shared" si="5"/>
        <v>5.9</v>
      </c>
      <c r="O38" s="146" t="s">
        <v>173</v>
      </c>
      <c r="P38" s="45">
        <v>10</v>
      </c>
      <c r="Q38" s="19">
        <f>P38*0.7/35</f>
        <v>0.2</v>
      </c>
      <c r="R38" s="94">
        <f t="shared" si="6"/>
        <v>11.8</v>
      </c>
      <c r="S38" s="10" t="s">
        <v>251</v>
      </c>
      <c r="T38" s="53">
        <v>5</v>
      </c>
      <c r="U38" s="19"/>
      <c r="V38" s="94">
        <f t="shared" si="7"/>
        <v>5.9</v>
      </c>
    </row>
    <row r="39" spans="2:22" x14ac:dyDescent="0.4">
      <c r="B39" s="192"/>
      <c r="C39" s="12" t="s">
        <v>252</v>
      </c>
      <c r="D39" s="47">
        <v>10</v>
      </c>
      <c r="E39" s="19">
        <f>D39/40</f>
        <v>0.25</v>
      </c>
      <c r="F39" s="94">
        <f t="shared" si="3"/>
        <v>11.8</v>
      </c>
      <c r="G39" s="146" t="s">
        <v>80</v>
      </c>
      <c r="H39" s="49">
        <v>10</v>
      </c>
      <c r="I39" s="53">
        <f>H39/55</f>
        <v>0.18181818181818182</v>
      </c>
      <c r="J39" s="94">
        <f t="shared" si="4"/>
        <v>11.8</v>
      </c>
      <c r="K39" s="12" t="s">
        <v>253</v>
      </c>
      <c r="L39" s="47">
        <v>20</v>
      </c>
      <c r="M39" s="46">
        <f>L39/60</f>
        <v>0.33333333333333331</v>
      </c>
      <c r="N39" s="94">
        <f t="shared" si="5"/>
        <v>23.6</v>
      </c>
      <c r="O39" s="146" t="s">
        <v>254</v>
      </c>
      <c r="P39" s="47">
        <v>10</v>
      </c>
      <c r="Q39" s="14">
        <f>P39/100</f>
        <v>0.1</v>
      </c>
      <c r="R39" s="94">
        <f t="shared" si="6"/>
        <v>11.8</v>
      </c>
      <c r="S39" s="12" t="s">
        <v>255</v>
      </c>
      <c r="T39" s="49">
        <v>15</v>
      </c>
      <c r="U39" s="14">
        <f t="shared" ref="U39" si="22">T39/100</f>
        <v>0.15</v>
      </c>
      <c r="V39" s="94">
        <f t="shared" si="7"/>
        <v>17.7</v>
      </c>
    </row>
    <row r="40" spans="2:22" x14ac:dyDescent="0.4">
      <c r="B40" s="192"/>
      <c r="C40" s="12" t="s">
        <v>256</v>
      </c>
      <c r="D40" s="47">
        <v>2</v>
      </c>
      <c r="E40" s="14">
        <f t="shared" ref="E40:E41" si="23">D40/100</f>
        <v>0.02</v>
      </c>
      <c r="F40" s="94">
        <f t="shared" si="3"/>
        <v>2.36</v>
      </c>
      <c r="G40" s="146" t="s">
        <v>183</v>
      </c>
      <c r="H40" s="49">
        <v>5</v>
      </c>
      <c r="I40" s="18">
        <f>H40/20</f>
        <v>0.25</v>
      </c>
      <c r="J40" s="94">
        <f t="shared" si="4"/>
        <v>5.9</v>
      </c>
      <c r="K40" s="12" t="s">
        <v>256</v>
      </c>
      <c r="L40" s="47">
        <v>5</v>
      </c>
      <c r="M40" s="14">
        <f t="shared" ref="M40" si="24">L40/100</f>
        <v>0.05</v>
      </c>
      <c r="N40" s="94">
        <f t="shared" si="5"/>
        <v>5.9</v>
      </c>
      <c r="O40" s="146" t="s">
        <v>257</v>
      </c>
      <c r="P40" s="47">
        <v>10</v>
      </c>
      <c r="Q40" s="14">
        <f t="shared" ref="Q40" si="25">P40/100</f>
        <v>0.1</v>
      </c>
      <c r="R40" s="94">
        <f t="shared" si="6"/>
        <v>11.8</v>
      </c>
      <c r="S40" s="12"/>
      <c r="T40" s="49"/>
      <c r="U40" s="19"/>
      <c r="V40" s="94">
        <f t="shared" si="7"/>
        <v>0</v>
      </c>
    </row>
    <row r="41" spans="2:22" x14ac:dyDescent="0.4">
      <c r="B41" s="192"/>
      <c r="C41" s="12"/>
      <c r="D41" s="47"/>
      <c r="E41" s="14">
        <f t="shared" si="23"/>
        <v>0</v>
      </c>
      <c r="F41" s="94">
        <f t="shared" si="3"/>
        <v>0</v>
      </c>
      <c r="G41" s="146" t="s">
        <v>151</v>
      </c>
      <c r="H41" s="49">
        <v>5</v>
      </c>
      <c r="I41" s="18">
        <f>H41/100</f>
        <v>0.05</v>
      </c>
      <c r="J41" s="94">
        <f t="shared" si="4"/>
        <v>5.9</v>
      </c>
      <c r="K41" s="12"/>
      <c r="L41" s="47"/>
      <c r="M41" s="19"/>
      <c r="N41" s="94">
        <f t="shared" si="5"/>
        <v>0</v>
      </c>
      <c r="O41" s="146" t="s">
        <v>60</v>
      </c>
      <c r="P41" s="47"/>
      <c r="Q41" s="19"/>
      <c r="R41" s="94">
        <f t="shared" si="6"/>
        <v>0</v>
      </c>
      <c r="S41" s="12"/>
      <c r="T41" s="49"/>
      <c r="U41" s="19"/>
      <c r="V41" s="94">
        <f t="shared" si="7"/>
        <v>0</v>
      </c>
    </row>
    <row r="42" spans="2:22" ht="20.25" customHeight="1" x14ac:dyDescent="0.4">
      <c r="B42" s="192"/>
      <c r="C42" s="12"/>
      <c r="D42" s="47"/>
      <c r="E42" s="19"/>
      <c r="F42" s="94">
        <f t="shared" si="3"/>
        <v>0</v>
      </c>
      <c r="G42" s="146" t="s">
        <v>184</v>
      </c>
      <c r="H42" s="49"/>
      <c r="I42" s="78"/>
      <c r="J42" s="94">
        <f t="shared" si="4"/>
        <v>0</v>
      </c>
      <c r="K42" s="12"/>
      <c r="L42" s="47"/>
      <c r="M42" s="19"/>
      <c r="N42" s="94">
        <f t="shared" si="5"/>
        <v>0</v>
      </c>
      <c r="O42" s="12"/>
      <c r="P42" s="47"/>
      <c r="Q42" s="19"/>
      <c r="R42" s="94">
        <f t="shared" si="6"/>
        <v>0</v>
      </c>
      <c r="S42" s="12"/>
      <c r="T42" s="49"/>
      <c r="U42" s="19"/>
      <c r="V42" s="94">
        <f t="shared" si="7"/>
        <v>0</v>
      </c>
    </row>
    <row r="43" spans="2:22" x14ac:dyDescent="0.4">
      <c r="B43" s="192"/>
      <c r="C43" s="12"/>
      <c r="D43" s="47"/>
      <c r="E43" s="148"/>
      <c r="F43" s="94">
        <f t="shared" si="3"/>
        <v>0</v>
      </c>
      <c r="G43" s="12"/>
      <c r="H43" s="49"/>
      <c r="I43" s="155"/>
      <c r="J43" s="94">
        <f t="shared" si="4"/>
        <v>0</v>
      </c>
      <c r="K43" s="132"/>
      <c r="L43" s="156"/>
      <c r="M43" s="148"/>
      <c r="N43" s="94">
        <f t="shared" si="5"/>
        <v>0</v>
      </c>
      <c r="O43" s="12"/>
      <c r="P43" s="47"/>
      <c r="Q43" s="148"/>
      <c r="R43" s="94">
        <f t="shared" si="6"/>
        <v>0</v>
      </c>
      <c r="S43" s="12"/>
      <c r="T43" s="49"/>
      <c r="U43" s="50"/>
      <c r="V43" s="94">
        <f t="shared" si="7"/>
        <v>0</v>
      </c>
    </row>
    <row r="44" spans="2:22" x14ac:dyDescent="0.4">
      <c r="B44" s="192"/>
      <c r="C44" s="17"/>
      <c r="D44" s="43"/>
      <c r="E44" s="48">
        <f>D44+D38+D39+D40+D41+D42+D43</f>
        <v>22</v>
      </c>
      <c r="F44" s="94">
        <f t="shared" si="3"/>
        <v>0</v>
      </c>
      <c r="G44" s="79"/>
      <c r="H44" s="80"/>
      <c r="I44" s="49">
        <f>H44+H38+H39+H40+H41+H42+H43</f>
        <v>40</v>
      </c>
      <c r="J44" s="94">
        <f t="shared" si="4"/>
        <v>0</v>
      </c>
      <c r="K44" s="17"/>
      <c r="L44" s="43"/>
      <c r="M44" s="48">
        <f>L44+L38+L39+L40+L41+L42+L43</f>
        <v>30</v>
      </c>
      <c r="N44" s="94">
        <f t="shared" si="5"/>
        <v>0</v>
      </c>
      <c r="O44" s="17"/>
      <c r="P44" s="43"/>
      <c r="Q44" s="48">
        <f>P44+P38+P39+P40+P41+P42+P43</f>
        <v>30</v>
      </c>
      <c r="R44" s="94">
        <f t="shared" si="6"/>
        <v>0</v>
      </c>
      <c r="S44" s="17"/>
      <c r="T44" s="44"/>
      <c r="U44" s="48">
        <f>T44+T38+T39+T40+T41+T42+T43</f>
        <v>20</v>
      </c>
      <c r="V44" s="94">
        <f t="shared" si="7"/>
        <v>0</v>
      </c>
    </row>
    <row r="45" spans="2:22" ht="24" customHeight="1" x14ac:dyDescent="0.4">
      <c r="B45" s="157" t="s">
        <v>258</v>
      </c>
      <c r="C45" s="196"/>
      <c r="D45" s="197"/>
      <c r="E45" s="56"/>
      <c r="F45" s="95"/>
      <c r="G45" s="214" t="s">
        <v>259</v>
      </c>
      <c r="H45" s="215"/>
      <c r="I45" s="56"/>
      <c r="J45" s="95"/>
      <c r="K45" s="196"/>
      <c r="L45" s="197"/>
      <c r="M45" s="56"/>
      <c r="N45" s="95"/>
      <c r="O45" s="196" t="s">
        <v>260</v>
      </c>
      <c r="P45" s="197"/>
      <c r="Q45" s="56"/>
      <c r="R45" s="95"/>
      <c r="S45" s="196"/>
      <c r="T45" s="197"/>
      <c r="U45" s="56"/>
      <c r="V45" s="95"/>
    </row>
    <row r="46" spans="2:22" ht="21.75" customHeight="1" x14ac:dyDescent="0.4">
      <c r="B46" s="200"/>
      <c r="C46" s="59" t="s">
        <v>188</v>
      </c>
      <c r="D46" s="42">
        <v>4.5</v>
      </c>
      <c r="E46" s="136">
        <f>E5+E28</f>
        <v>4.5</v>
      </c>
      <c r="F46" s="137"/>
      <c r="G46" s="139" t="s">
        <v>188</v>
      </c>
      <c r="H46" s="140">
        <f>I46</f>
        <v>4.7318181818181815</v>
      </c>
      <c r="I46" s="126">
        <f>I41+I40++I24+I6+I5</f>
        <v>4.7318181818181815</v>
      </c>
      <c r="J46" s="137"/>
      <c r="K46" s="59" t="s">
        <v>188</v>
      </c>
      <c r="L46" s="42">
        <v>4.5</v>
      </c>
      <c r="M46" s="136">
        <f>M5+M23</f>
        <v>4.5</v>
      </c>
      <c r="N46" s="137"/>
      <c r="O46" s="59" t="s">
        <v>188</v>
      </c>
      <c r="P46" s="126">
        <f t="shared" ref="P46" si="26">Q46</f>
        <v>4</v>
      </c>
      <c r="Q46" s="136">
        <f>Q5+Q6</f>
        <v>4</v>
      </c>
      <c r="R46" s="137"/>
      <c r="S46" s="59" t="s">
        <v>188</v>
      </c>
      <c r="T46" s="126">
        <f t="shared" ref="T46" si="27">U46</f>
        <v>4.375</v>
      </c>
      <c r="U46" s="57">
        <f>U16+U6+U5</f>
        <v>4.375</v>
      </c>
      <c r="V46" s="96"/>
    </row>
    <row r="47" spans="2:22" x14ac:dyDescent="0.4">
      <c r="B47" s="201"/>
      <c r="C47" s="59" t="s">
        <v>9</v>
      </c>
      <c r="D47" s="42">
        <f t="shared" ref="D47:D50" si="28">E47</f>
        <v>0</v>
      </c>
      <c r="E47" s="136">
        <v>0</v>
      </c>
      <c r="F47" s="137"/>
      <c r="G47" s="59" t="s">
        <v>9</v>
      </c>
      <c r="H47" s="126">
        <f t="shared" ref="H47:H49" si="29">I47</f>
        <v>0</v>
      </c>
      <c r="I47" s="126"/>
      <c r="J47" s="137"/>
      <c r="K47" s="59" t="s">
        <v>9</v>
      </c>
      <c r="L47" s="42">
        <f t="shared" ref="L47:L50" si="30">M47</f>
        <v>0</v>
      </c>
      <c r="M47" s="136"/>
      <c r="N47" s="137"/>
      <c r="O47" s="59" t="s">
        <v>9</v>
      </c>
      <c r="P47" s="126">
        <v>1</v>
      </c>
      <c r="Q47" s="136"/>
      <c r="R47" s="137"/>
      <c r="S47" s="59" t="s">
        <v>9</v>
      </c>
      <c r="T47" s="126">
        <f>U47</f>
        <v>0</v>
      </c>
      <c r="U47" s="57"/>
      <c r="V47" s="96"/>
    </row>
    <row r="48" spans="2:22" x14ac:dyDescent="0.4">
      <c r="B48" s="201"/>
      <c r="C48" s="59" t="s">
        <v>3</v>
      </c>
      <c r="D48" s="42">
        <f t="shared" si="28"/>
        <v>2.7749999999999999</v>
      </c>
      <c r="E48" s="136">
        <f>E39+E25+E23+E14</f>
        <v>2.7749999999999999</v>
      </c>
      <c r="F48" s="137"/>
      <c r="G48" s="59" t="s">
        <v>3</v>
      </c>
      <c r="H48" s="126">
        <f t="shared" si="29"/>
        <v>2.7651515151515151</v>
      </c>
      <c r="I48" s="42">
        <f>I39+I23+I16+I14</f>
        <v>2.7651515151515151</v>
      </c>
      <c r="J48" s="137"/>
      <c r="K48" s="59" t="s">
        <v>3</v>
      </c>
      <c r="L48" s="42">
        <f t="shared" si="30"/>
        <v>2.5833333333333335</v>
      </c>
      <c r="M48" s="136">
        <f>M39+M14+M10</f>
        <v>2.5833333333333335</v>
      </c>
      <c r="N48" s="137"/>
      <c r="O48" s="59" t="s">
        <v>3</v>
      </c>
      <c r="P48" s="126">
        <f>Q48</f>
        <v>2.6</v>
      </c>
      <c r="Q48" s="136">
        <f>Q14+Q16+Q23+Q26+Q38</f>
        <v>2.6</v>
      </c>
      <c r="R48" s="137"/>
      <c r="S48" s="59" t="s">
        <v>3</v>
      </c>
      <c r="T48" s="126">
        <f>U48</f>
        <v>2.5499999999999998</v>
      </c>
      <c r="U48" s="57">
        <f>U14+U15+U23</f>
        <v>2.5499999999999998</v>
      </c>
      <c r="V48" s="96"/>
    </row>
    <row r="49" spans="2:22" x14ac:dyDescent="0.4">
      <c r="B49" s="201"/>
      <c r="C49" s="59" t="s">
        <v>4</v>
      </c>
      <c r="D49" s="42">
        <f t="shared" si="28"/>
        <v>1.81</v>
      </c>
      <c r="E49" s="136">
        <f>E41+E40+E38+E34+E33+E32+E29+E27+E26+E24+E18+E17+E16+E15</f>
        <v>1.81</v>
      </c>
      <c r="F49" s="137"/>
      <c r="G49" s="59" t="s">
        <v>4</v>
      </c>
      <c r="H49" s="126">
        <f t="shared" si="29"/>
        <v>1.3300000000000003</v>
      </c>
      <c r="I49" s="126">
        <f>I34+I33+I32+I27+I26+I18+I17+I15</f>
        <v>1.3300000000000003</v>
      </c>
      <c r="J49" s="137"/>
      <c r="K49" s="59" t="s">
        <v>4</v>
      </c>
      <c r="L49" s="42">
        <f t="shared" si="30"/>
        <v>1.5225</v>
      </c>
      <c r="M49" s="136">
        <f>M40+M38+M32+M33+M34+M9+M8+M7+M6</f>
        <v>1.5225</v>
      </c>
      <c r="N49" s="137"/>
      <c r="O49" s="59" t="s">
        <v>4</v>
      </c>
      <c r="P49" s="126">
        <v>2</v>
      </c>
      <c r="Q49" s="136">
        <f>Q40+Q39+Q34+Q33+Q32+Q25+Q24+Q20+Q19+Q18+Q17+Q15</f>
        <v>2.0300000000000002</v>
      </c>
      <c r="R49" s="137"/>
      <c r="S49" s="59" t="s">
        <v>4</v>
      </c>
      <c r="T49" s="126">
        <f>U49</f>
        <v>1.35</v>
      </c>
      <c r="U49" s="131">
        <f>U39+U34+U33+U32+U27+U26+U25+U18+U17</f>
        <v>1.35</v>
      </c>
      <c r="V49" s="96"/>
    </row>
    <row r="50" spans="2:22" x14ac:dyDescent="0.4">
      <c r="B50" s="201"/>
      <c r="C50" s="59" t="s">
        <v>5</v>
      </c>
      <c r="D50" s="42">
        <f t="shared" si="28"/>
        <v>0</v>
      </c>
      <c r="E50" s="136"/>
      <c r="F50" s="137"/>
      <c r="G50" s="59" t="s">
        <v>5</v>
      </c>
      <c r="H50" s="126">
        <v>1</v>
      </c>
      <c r="I50" s="126"/>
      <c r="J50" s="137"/>
      <c r="K50" s="59" t="s">
        <v>5</v>
      </c>
      <c r="L50" s="42">
        <f t="shared" si="30"/>
        <v>0</v>
      </c>
      <c r="M50" s="136"/>
      <c r="N50" s="137"/>
      <c r="O50" s="59" t="s">
        <v>5</v>
      </c>
      <c r="P50" s="126">
        <f>Q50</f>
        <v>0</v>
      </c>
      <c r="Q50" s="136"/>
      <c r="R50" s="137"/>
      <c r="S50" s="59" t="s">
        <v>5</v>
      </c>
      <c r="T50" s="126">
        <f>U50</f>
        <v>0</v>
      </c>
      <c r="U50" s="57"/>
      <c r="V50" s="96"/>
    </row>
    <row r="51" spans="2:22" ht="18.75" customHeight="1" x14ac:dyDescent="0.4">
      <c r="B51" s="201"/>
      <c r="C51" s="203" t="s">
        <v>192</v>
      </c>
      <c r="D51" s="41">
        <f>E51</f>
        <v>2.5</v>
      </c>
      <c r="E51" s="57">
        <v>2.5</v>
      </c>
      <c r="F51" s="90"/>
      <c r="G51" s="203" t="s">
        <v>192</v>
      </c>
      <c r="H51" s="130">
        <v>3</v>
      </c>
      <c r="I51" s="130">
        <v>2.5</v>
      </c>
      <c r="J51" s="90"/>
      <c r="K51" s="203" t="s">
        <v>192</v>
      </c>
      <c r="L51" s="41">
        <f>M51</f>
        <v>2.5</v>
      </c>
      <c r="M51" s="57">
        <v>2.5</v>
      </c>
      <c r="N51" s="96"/>
      <c r="O51" s="203" t="s">
        <v>192</v>
      </c>
      <c r="P51" s="58">
        <f>Q51</f>
        <v>2.5</v>
      </c>
      <c r="Q51" s="57">
        <v>2.5</v>
      </c>
      <c r="R51" s="96"/>
      <c r="S51" s="203" t="s">
        <v>192</v>
      </c>
      <c r="T51" s="58">
        <v>3.5</v>
      </c>
      <c r="U51" s="57">
        <v>3.5</v>
      </c>
      <c r="V51" s="96"/>
    </row>
    <row r="52" spans="2:22" x14ac:dyDescent="0.4">
      <c r="B52" s="201"/>
      <c r="C52" s="203"/>
      <c r="D52" s="41"/>
      <c r="E52" s="57">
        <v>0</v>
      </c>
      <c r="F52" s="90"/>
      <c r="G52" s="203"/>
      <c r="H52" s="130"/>
      <c r="I52" s="130">
        <v>0</v>
      </c>
      <c r="J52" s="90"/>
      <c r="K52" s="203"/>
      <c r="L52" s="41"/>
      <c r="M52" s="57">
        <v>0</v>
      </c>
      <c r="N52" s="96"/>
      <c r="O52" s="203"/>
      <c r="P52" s="58"/>
      <c r="Q52" s="57">
        <v>0</v>
      </c>
      <c r="R52" s="96"/>
      <c r="S52" s="203"/>
      <c r="T52" s="58"/>
      <c r="U52" s="57">
        <v>0</v>
      </c>
      <c r="V52" s="96"/>
    </row>
    <row r="53" spans="2:22" x14ac:dyDescent="0.4">
      <c r="B53" s="202"/>
      <c r="C53" s="60" t="s">
        <v>7</v>
      </c>
      <c r="D53" s="61">
        <f t="shared" ref="D53" si="31">D46*70+D47*120+D48*75+D49*25+D50*60+D51*45</f>
        <v>680.875</v>
      </c>
      <c r="E53" s="62"/>
      <c r="F53" s="97"/>
      <c r="G53" s="60" t="s">
        <v>7</v>
      </c>
      <c r="H53" s="63">
        <f>H46*70+H47*120+H48*75+H49*25+H50*60+H51*45</f>
        <v>766.86363636363626</v>
      </c>
      <c r="I53" s="63"/>
      <c r="J53" s="97"/>
      <c r="K53" s="60" t="s">
        <v>7</v>
      </c>
      <c r="L53" s="61">
        <f t="shared" ref="L53" si="32">L46*70+L47*120+L48*75+L49*25+L50*60+L51*45</f>
        <v>659.3125</v>
      </c>
      <c r="M53" s="62"/>
      <c r="N53" s="97"/>
      <c r="O53" s="60" t="s">
        <v>7</v>
      </c>
      <c r="P53" s="63">
        <f t="shared" ref="P53" si="33">P46*70+P47*120+P48*75+P49*25+P50*60+P51*45</f>
        <v>757.5</v>
      </c>
      <c r="Q53" s="62"/>
      <c r="R53" s="97"/>
      <c r="S53" s="60" t="s">
        <v>7</v>
      </c>
      <c r="T53" s="63">
        <f>T46*70+T47*120+T48*75+T49*25+T50*60+T51*45</f>
        <v>688.75</v>
      </c>
      <c r="U53" s="62"/>
      <c r="V53" s="97"/>
    </row>
    <row r="54" spans="2:22" x14ac:dyDescent="0.4">
      <c r="B54" s="64"/>
    </row>
    <row r="55" spans="2:22" x14ac:dyDescent="0.4">
      <c r="B55" s="64"/>
    </row>
    <row r="56" spans="2:22" x14ac:dyDescent="0.4">
      <c r="B56" s="64"/>
    </row>
  </sheetData>
  <mergeCells count="48">
    <mergeCell ref="B2:H2"/>
    <mergeCell ref="B1:T1"/>
    <mergeCell ref="S13:T13"/>
    <mergeCell ref="S3:T3"/>
    <mergeCell ref="B4:B12"/>
    <mergeCell ref="C4:D4"/>
    <mergeCell ref="G4:H4"/>
    <mergeCell ref="K4:L4"/>
    <mergeCell ref="O4:P4"/>
    <mergeCell ref="S4:T4"/>
    <mergeCell ref="B13:B21"/>
    <mergeCell ref="C13:D13"/>
    <mergeCell ref="G13:H13"/>
    <mergeCell ref="K13:L13"/>
    <mergeCell ref="O13:P13"/>
    <mergeCell ref="C3:D3"/>
    <mergeCell ref="S31:T31"/>
    <mergeCell ref="B22:B30"/>
    <mergeCell ref="C22:D22"/>
    <mergeCell ref="G22:H22"/>
    <mergeCell ref="K22:L22"/>
    <mergeCell ref="O22:P22"/>
    <mergeCell ref="S22:T22"/>
    <mergeCell ref="B31:B36"/>
    <mergeCell ref="C31:D31"/>
    <mergeCell ref="G31:H31"/>
    <mergeCell ref="K31:L31"/>
    <mergeCell ref="O31:P31"/>
    <mergeCell ref="G3:H3"/>
    <mergeCell ref="K3:L3"/>
    <mergeCell ref="O3:P3"/>
    <mergeCell ref="B37:B44"/>
    <mergeCell ref="G37:H37"/>
    <mergeCell ref="K37:L37"/>
    <mergeCell ref="C37:D37"/>
    <mergeCell ref="S37:T37"/>
    <mergeCell ref="B46:B53"/>
    <mergeCell ref="C51:C52"/>
    <mergeCell ref="G51:G52"/>
    <mergeCell ref="K51:K52"/>
    <mergeCell ref="O51:O52"/>
    <mergeCell ref="S51:S52"/>
    <mergeCell ref="O37:P37"/>
    <mergeCell ref="C45:D45"/>
    <mergeCell ref="G45:H45"/>
    <mergeCell ref="K45:L45"/>
    <mergeCell ref="O45:P45"/>
    <mergeCell ref="S45:T45"/>
  </mergeCells>
  <phoneticPr fontId="2" type="noConversion"/>
  <printOptions horizontalCentered="1" verticalCentered="1"/>
  <pageMargins left="0" right="0" top="0" bottom="0" header="0.31496062992125984" footer="0.31496062992125984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2</vt:i4>
      </vt:variant>
    </vt:vector>
  </HeadingPairs>
  <TitlesOfParts>
    <vt:vector size="8" baseType="lpstr">
      <vt:lpstr>月菜單(葷) </vt:lpstr>
      <vt:lpstr>1201</vt:lpstr>
      <vt:lpstr>1204</vt:lpstr>
      <vt:lpstr>1211</vt:lpstr>
      <vt:lpstr>1218</vt:lpstr>
      <vt:lpstr>1225</vt:lpstr>
      <vt:lpstr>'1201'!Print_Area</vt:lpstr>
      <vt:lpstr>'月菜單(葷) '!Print_Area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office02</cp:lastModifiedBy>
  <cp:lastPrinted>2017-11-24T01:38:50Z</cp:lastPrinted>
  <dcterms:created xsi:type="dcterms:W3CDTF">2015-08-11T06:07:31Z</dcterms:created>
  <dcterms:modified xsi:type="dcterms:W3CDTF">2017-11-29T03:08:19Z</dcterms:modified>
</cp:coreProperties>
</file>