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和峰食品-1070727~至今\大西國中-資料夾\大西國中-107年10月8日之後的資料\2018年\八校-菜單總表(含營養分析)+每週生產量表\107年11月\"/>
    </mc:Choice>
  </mc:AlternateContent>
  <xr:revisionPtr revIDLastSave="0" documentId="13_ncr:1_{6CCCA2BE-4953-43FB-A6C2-73EBA2CD7039}" xr6:coauthVersionLast="37" xr6:coauthVersionMax="37" xr10:uidLastSave="{00000000-0000-0000-0000-000000000000}"/>
  <bookViews>
    <workbookView xWindow="132" yWindow="132" windowWidth="20736" windowHeight="11628" tabRatio="646" xr2:uid="{00000000-000D-0000-FFFF-FFFF00000000}"/>
  </bookViews>
  <sheets>
    <sheet name="葷食月菜單" sheetId="1" r:id="rId1"/>
    <sheet name="1101-1102" sheetId="7" r:id="rId2"/>
    <sheet name="1105-1109" sheetId="8" r:id="rId3"/>
    <sheet name="1112-1115" sheetId="9" r:id="rId4"/>
    <sheet name="1119-1123" sheetId="10" r:id="rId5"/>
    <sheet name="1126-1130" sheetId="14" r:id="rId6"/>
  </sheets>
  <definedNames>
    <definedName name="_xlnm.Print_Area" localSheetId="1">'1101-1102'!$A$1:$S$52</definedName>
    <definedName name="_xlnm.Print_Area" localSheetId="2">'1105-1109'!$A$1:$Q$53</definedName>
    <definedName name="_xlnm.Print_Area" localSheetId="3">'1112-1115'!$A$1:$Q$53</definedName>
    <definedName name="_xlnm.Print_Area" localSheetId="4">'1119-1123'!$A$1:$Q$53</definedName>
    <definedName name="_xlnm.Print_Area" localSheetId="5">'1126-1130'!$A$1:$Q$54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14" l="1"/>
  <c r="Q38" i="10"/>
  <c r="N14" i="8"/>
  <c r="E14" i="14" l="1"/>
  <c r="E15" i="14"/>
  <c r="K5" i="10"/>
  <c r="K46" i="10" s="1"/>
  <c r="K25" i="10"/>
  <c r="K24" i="10"/>
  <c r="K26" i="10"/>
  <c r="K23" i="10"/>
  <c r="Q38" i="8"/>
  <c r="Q16" i="8"/>
  <c r="Q15" i="8"/>
  <c r="N23" i="8"/>
  <c r="K27" i="8"/>
  <c r="K26" i="8"/>
  <c r="K25" i="8"/>
  <c r="K24" i="8"/>
  <c r="K23" i="8"/>
  <c r="R50" i="7" l="1"/>
  <c r="O50" i="7"/>
  <c r="R49" i="7"/>
  <c r="O49" i="7"/>
  <c r="R48" i="7"/>
  <c r="O48" i="7"/>
  <c r="R46" i="7"/>
  <c r="O46" i="7"/>
  <c r="S38" i="7"/>
  <c r="P38" i="7"/>
  <c r="S37" i="7"/>
  <c r="P37" i="7"/>
  <c r="S33" i="7"/>
  <c r="P33" i="7"/>
  <c r="S32" i="7"/>
  <c r="P32" i="7"/>
  <c r="S31" i="7"/>
  <c r="P31" i="7"/>
  <c r="S26" i="7"/>
  <c r="S25" i="7"/>
  <c r="P25" i="7"/>
  <c r="S24" i="7"/>
  <c r="P24" i="7"/>
  <c r="S23" i="7"/>
  <c r="P23" i="7"/>
  <c r="S19" i="7"/>
  <c r="S18" i="7"/>
  <c r="S17" i="7"/>
  <c r="P17" i="7"/>
  <c r="S16" i="7"/>
  <c r="P16" i="7"/>
  <c r="S15" i="7"/>
  <c r="P15" i="7"/>
  <c r="S14" i="7"/>
  <c r="P14" i="7"/>
  <c r="S6" i="7"/>
  <c r="S5" i="7"/>
  <c r="P5" i="7"/>
  <c r="P45" i="7" l="1"/>
  <c r="O45" i="7" s="1"/>
  <c r="S47" i="7"/>
  <c r="R47" i="7" s="1"/>
  <c r="S45" i="7"/>
  <c r="R45" i="7" s="1"/>
  <c r="R52" i="7" s="1"/>
  <c r="P47" i="7"/>
  <c r="O47" i="7" s="1"/>
  <c r="O52" i="7" l="1"/>
  <c r="K5" i="14"/>
  <c r="Q23" i="14"/>
  <c r="Q38" i="14"/>
  <c r="Q39" i="14"/>
  <c r="K38" i="14"/>
  <c r="K39" i="14"/>
  <c r="Q14" i="10"/>
  <c r="Q48" i="10" s="1"/>
  <c r="Q39" i="10"/>
  <c r="Q15" i="10"/>
  <c r="Q25" i="10"/>
  <c r="N38" i="10"/>
  <c r="N25" i="10"/>
  <c r="N39" i="9"/>
  <c r="K23" i="9"/>
  <c r="Q14" i="8"/>
  <c r="N40" i="8"/>
  <c r="K38" i="8"/>
  <c r="E5" i="8"/>
  <c r="H40" i="14"/>
  <c r="H41" i="14"/>
  <c r="K41" i="14"/>
  <c r="K43" i="14"/>
  <c r="N40" i="14"/>
  <c r="N38" i="14"/>
  <c r="Q27" i="14"/>
  <c r="N23" i="14"/>
  <c r="N24" i="14"/>
  <c r="N25" i="14"/>
  <c r="N27" i="14"/>
  <c r="N26" i="14"/>
  <c r="K26" i="14"/>
  <c r="K25" i="14"/>
  <c r="K24" i="14"/>
  <c r="H25" i="14"/>
  <c r="H26" i="14"/>
  <c r="H24" i="14"/>
  <c r="H23" i="14"/>
  <c r="E26" i="14"/>
  <c r="E25" i="14"/>
  <c r="E24" i="14"/>
  <c r="Q14" i="14"/>
  <c r="K14" i="14"/>
  <c r="N14" i="14"/>
  <c r="N15" i="14"/>
  <c r="N16" i="14"/>
  <c r="N17" i="14"/>
  <c r="N18" i="14"/>
  <c r="H17" i="14"/>
  <c r="H16" i="14"/>
  <c r="Q24" i="10"/>
  <c r="Q27" i="10"/>
  <c r="N41" i="10"/>
  <c r="N40" i="10"/>
  <c r="N39" i="10"/>
  <c r="K39" i="10"/>
  <c r="K38" i="10"/>
  <c r="K40" i="10"/>
  <c r="H41" i="10"/>
  <c r="E40" i="10"/>
  <c r="E38" i="10"/>
  <c r="H26" i="10"/>
  <c r="H25" i="10"/>
  <c r="H24" i="10"/>
  <c r="H23" i="10"/>
  <c r="E25" i="10"/>
  <c r="E23" i="10"/>
  <c r="N24" i="10"/>
  <c r="N23" i="10"/>
  <c r="H16" i="10"/>
  <c r="H17" i="10"/>
  <c r="H18" i="10"/>
  <c r="Q18" i="10"/>
  <c r="K14" i="10"/>
  <c r="E19" i="10"/>
  <c r="E18" i="10"/>
  <c r="E15" i="10"/>
  <c r="Q6" i="10"/>
  <c r="K7" i="10"/>
  <c r="K11" i="10"/>
  <c r="K10" i="10"/>
  <c r="K9" i="10"/>
  <c r="K8" i="10"/>
  <c r="K6" i="10"/>
  <c r="K40" i="9"/>
  <c r="H38" i="9"/>
  <c r="H40" i="9"/>
  <c r="E38" i="9"/>
  <c r="E39" i="9"/>
  <c r="E26" i="9"/>
  <c r="E25" i="9"/>
  <c r="E23" i="9"/>
  <c r="H27" i="9"/>
  <c r="H26" i="9"/>
  <c r="H23" i="9"/>
  <c r="Q26" i="9"/>
  <c r="N26" i="9"/>
  <c r="N24" i="9"/>
  <c r="N14" i="9"/>
  <c r="N15" i="9"/>
  <c r="N16" i="9"/>
  <c r="N17" i="9"/>
  <c r="K17" i="9"/>
  <c r="K16" i="9"/>
  <c r="H16" i="9"/>
  <c r="H15" i="9"/>
  <c r="H14" i="9"/>
  <c r="E18" i="9"/>
  <c r="E17" i="9"/>
  <c r="E16" i="9"/>
  <c r="E15" i="9"/>
  <c r="E14" i="9"/>
  <c r="K5" i="9"/>
  <c r="Q14" i="9"/>
  <c r="Q48" i="9" s="1"/>
  <c r="P48" i="9" s="1"/>
  <c r="Q39" i="9"/>
  <c r="Q38" i="9"/>
  <c r="E40" i="8"/>
  <c r="E39" i="8"/>
  <c r="E38" i="8"/>
  <c r="H40" i="8"/>
  <c r="H39" i="8"/>
  <c r="K41" i="8"/>
  <c r="K39" i="8"/>
  <c r="N41" i="8"/>
  <c r="N39" i="8"/>
  <c r="N38" i="8"/>
  <c r="Q25" i="8"/>
  <c r="Q24" i="8"/>
  <c r="Q48" i="8" s="1"/>
  <c r="Q23" i="8"/>
  <c r="N27" i="8"/>
  <c r="N24" i="8"/>
  <c r="K5" i="8"/>
  <c r="H26" i="8"/>
  <c r="H25" i="8"/>
  <c r="H24" i="8"/>
  <c r="E23" i="8"/>
  <c r="E17" i="8"/>
  <c r="E46" i="8" s="1"/>
  <c r="D46" i="8" s="1"/>
  <c r="E15" i="8"/>
  <c r="H17" i="8"/>
  <c r="H16" i="8"/>
  <c r="H15" i="8"/>
  <c r="K14" i="8"/>
  <c r="N15" i="8"/>
  <c r="N48" i="8"/>
  <c r="K10" i="8"/>
  <c r="K46" i="8" s="1"/>
  <c r="K6" i="8"/>
  <c r="K12" i="8"/>
  <c r="K11" i="8"/>
  <c r="K9" i="8"/>
  <c r="K8" i="8"/>
  <c r="E16" i="8"/>
  <c r="Q5" i="14"/>
  <c r="Q6" i="14"/>
  <c r="P47" i="14"/>
  <c r="P48" i="14"/>
  <c r="Q24" i="14"/>
  <c r="Q25" i="14"/>
  <c r="Q26" i="14"/>
  <c r="Q32" i="14"/>
  <c r="Q33" i="14"/>
  <c r="Q34" i="14"/>
  <c r="P50" i="14"/>
  <c r="P51" i="14"/>
  <c r="P52" i="14"/>
  <c r="N5" i="14"/>
  <c r="N47" i="14" s="1"/>
  <c r="M47" i="14" s="1"/>
  <c r="M48" i="14"/>
  <c r="N32" i="14"/>
  <c r="N33" i="14"/>
  <c r="N34" i="14"/>
  <c r="N39" i="14"/>
  <c r="M51" i="14"/>
  <c r="M52" i="14"/>
  <c r="K23" i="14"/>
  <c r="J48" i="14"/>
  <c r="K40" i="14"/>
  <c r="K32" i="14"/>
  <c r="K33" i="14"/>
  <c r="K34" i="14"/>
  <c r="K42" i="14"/>
  <c r="J50" i="14"/>
  <c r="J51" i="14"/>
  <c r="J52" i="14"/>
  <c r="H5" i="14"/>
  <c r="H6" i="14"/>
  <c r="G48" i="14"/>
  <c r="H15" i="14"/>
  <c r="H32" i="14"/>
  <c r="H33" i="14"/>
  <c r="H34" i="14"/>
  <c r="H38" i="14"/>
  <c r="H50" i="14" s="1"/>
  <c r="H39" i="14"/>
  <c r="G52" i="14"/>
  <c r="E5" i="14"/>
  <c r="D48" i="14"/>
  <c r="E49" i="14"/>
  <c r="E23" i="14"/>
  <c r="E32" i="14"/>
  <c r="E33" i="14"/>
  <c r="E34" i="14"/>
  <c r="E38" i="14"/>
  <c r="E39" i="14"/>
  <c r="E40" i="14"/>
  <c r="E41" i="14"/>
  <c r="E16" i="14"/>
  <c r="E17" i="14"/>
  <c r="D51" i="14"/>
  <c r="D52" i="14"/>
  <c r="Q27" i="8"/>
  <c r="K40" i="8"/>
  <c r="H38" i="8"/>
  <c r="E26" i="8"/>
  <c r="E18" i="8"/>
  <c r="E14" i="8"/>
  <c r="Q26" i="8"/>
  <c r="E41" i="9"/>
  <c r="E40" i="9"/>
  <c r="E25" i="8"/>
  <c r="E24" i="8"/>
  <c r="H40" i="10"/>
  <c r="H39" i="10"/>
  <c r="E17" i="10"/>
  <c r="E16" i="10"/>
  <c r="E14" i="10"/>
  <c r="E41" i="10"/>
  <c r="E39" i="10"/>
  <c r="H38" i="10"/>
  <c r="H39" i="9"/>
  <c r="E24" i="10"/>
  <c r="Q25" i="9"/>
  <c r="Q24" i="9"/>
  <c r="Q23" i="9"/>
  <c r="H15" i="10"/>
  <c r="H14" i="10"/>
  <c r="N26" i="8"/>
  <c r="N25" i="8"/>
  <c r="N17" i="8"/>
  <c r="N16" i="8"/>
  <c r="H25" i="9"/>
  <c r="H24" i="9"/>
  <c r="Q26" i="10"/>
  <c r="Q23" i="10"/>
  <c r="Q17" i="10"/>
  <c r="Q16" i="10"/>
  <c r="K42" i="9"/>
  <c r="K41" i="9"/>
  <c r="K39" i="9"/>
  <c r="K38" i="9"/>
  <c r="N25" i="9"/>
  <c r="N23" i="9"/>
  <c r="H23" i="8"/>
  <c r="Q6" i="8"/>
  <c r="E34" i="10"/>
  <c r="E33" i="10"/>
  <c r="E32" i="10"/>
  <c r="N38" i="9"/>
  <c r="E24" i="9"/>
  <c r="K15" i="9"/>
  <c r="K14" i="9"/>
  <c r="H6" i="10"/>
  <c r="H5" i="10"/>
  <c r="E5" i="10"/>
  <c r="E46" i="10" s="1"/>
  <c r="D46" i="10" s="1"/>
  <c r="K7" i="8"/>
  <c r="H14" i="8"/>
  <c r="P51" i="10"/>
  <c r="M51" i="10"/>
  <c r="J51" i="10"/>
  <c r="G51" i="10"/>
  <c r="D51" i="10"/>
  <c r="P50" i="10"/>
  <c r="M50" i="10"/>
  <c r="J50" i="10"/>
  <c r="G50" i="10"/>
  <c r="D50" i="10"/>
  <c r="P47" i="10"/>
  <c r="M47" i="10"/>
  <c r="J47" i="10"/>
  <c r="G47" i="10"/>
  <c r="D47" i="10"/>
  <c r="Q34" i="10"/>
  <c r="N34" i="10"/>
  <c r="K34" i="10"/>
  <c r="H34" i="10"/>
  <c r="Q33" i="10"/>
  <c r="N33" i="10"/>
  <c r="K33" i="10"/>
  <c r="H33" i="10"/>
  <c r="Q32" i="10"/>
  <c r="N32" i="10"/>
  <c r="K32" i="10"/>
  <c r="H32" i="10"/>
  <c r="N14" i="10"/>
  <c r="Q5" i="10"/>
  <c r="N5" i="10"/>
  <c r="P51" i="9"/>
  <c r="M51" i="9"/>
  <c r="J51" i="9"/>
  <c r="G51" i="9"/>
  <c r="D51" i="9"/>
  <c r="P50" i="9"/>
  <c r="M50" i="9"/>
  <c r="J50" i="9"/>
  <c r="D50" i="9"/>
  <c r="P47" i="9"/>
  <c r="J47" i="9"/>
  <c r="G47" i="9"/>
  <c r="D47" i="9"/>
  <c r="Q34" i="9"/>
  <c r="N34" i="9"/>
  <c r="K34" i="9"/>
  <c r="H34" i="9"/>
  <c r="E34" i="9"/>
  <c r="Q33" i="9"/>
  <c r="N33" i="9"/>
  <c r="K33" i="9"/>
  <c r="H33" i="9"/>
  <c r="E33" i="9"/>
  <c r="Q32" i="9"/>
  <c r="N32" i="9"/>
  <c r="K32" i="9"/>
  <c r="H32" i="9"/>
  <c r="E32" i="9"/>
  <c r="Q6" i="9"/>
  <c r="H6" i="9"/>
  <c r="Q5" i="9"/>
  <c r="N5" i="9"/>
  <c r="N46" i="9" s="1"/>
  <c r="M46" i="9" s="1"/>
  <c r="H5" i="9"/>
  <c r="E5" i="9"/>
  <c r="P51" i="8"/>
  <c r="M51" i="8"/>
  <c r="J51" i="8"/>
  <c r="G51" i="8"/>
  <c r="D51" i="8"/>
  <c r="P50" i="8"/>
  <c r="M50" i="8"/>
  <c r="J50" i="8"/>
  <c r="D50" i="8"/>
  <c r="P47" i="8"/>
  <c r="M47" i="8"/>
  <c r="J47" i="8"/>
  <c r="G47" i="8"/>
  <c r="D47" i="8"/>
  <c r="Q34" i="8"/>
  <c r="Q49" i="8" s="1"/>
  <c r="N34" i="8"/>
  <c r="K34" i="8"/>
  <c r="H34" i="8"/>
  <c r="E34" i="8"/>
  <c r="Q33" i="8"/>
  <c r="N33" i="8"/>
  <c r="K33" i="8"/>
  <c r="H33" i="8"/>
  <c r="E33" i="8"/>
  <c r="Q32" i="8"/>
  <c r="N32" i="8"/>
  <c r="K32" i="8"/>
  <c r="H32" i="8"/>
  <c r="E32" i="8"/>
  <c r="H6" i="8"/>
  <c r="Q5" i="8"/>
  <c r="Q46" i="8" s="1"/>
  <c r="N5" i="8"/>
  <c r="H5" i="8"/>
  <c r="L50" i="7"/>
  <c r="H50" i="7"/>
  <c r="D50" i="7"/>
  <c r="L49" i="7"/>
  <c r="H49" i="7"/>
  <c r="D49" i="7"/>
  <c r="L48" i="7"/>
  <c r="H48" i="7"/>
  <c r="D48" i="7"/>
  <c r="L47" i="7"/>
  <c r="H47" i="7"/>
  <c r="D47" i="7"/>
  <c r="L46" i="7"/>
  <c r="H46" i="7"/>
  <c r="D46" i="7"/>
  <c r="L45" i="7"/>
  <c r="H45" i="7"/>
  <c r="D45" i="7"/>
  <c r="J43" i="7"/>
  <c r="I43" i="7"/>
  <c r="F43" i="7"/>
  <c r="E43" i="7"/>
  <c r="J42" i="7"/>
  <c r="F42" i="7"/>
  <c r="J41" i="7"/>
  <c r="F41" i="7"/>
  <c r="J40" i="7"/>
  <c r="F40" i="7"/>
  <c r="J39" i="7"/>
  <c r="F39" i="7"/>
  <c r="J38" i="7"/>
  <c r="F38" i="7"/>
  <c r="J37" i="7"/>
  <c r="F37" i="7"/>
  <c r="J36" i="7"/>
  <c r="F36" i="7"/>
  <c r="J35" i="7"/>
  <c r="F35" i="7"/>
  <c r="J34" i="7"/>
  <c r="F34" i="7"/>
  <c r="J33" i="7"/>
  <c r="F33" i="7"/>
  <c r="J32" i="7"/>
  <c r="F32" i="7"/>
  <c r="J31" i="7"/>
  <c r="F31" i="7"/>
  <c r="J30" i="7"/>
  <c r="F30" i="7"/>
  <c r="J29" i="7"/>
  <c r="F29" i="7"/>
  <c r="J28" i="7"/>
  <c r="F28" i="7"/>
  <c r="J27" i="7"/>
  <c r="F27" i="7"/>
  <c r="J26" i="7"/>
  <c r="F26" i="7"/>
  <c r="J25" i="7"/>
  <c r="F25" i="7"/>
  <c r="J24" i="7"/>
  <c r="F24" i="7"/>
  <c r="J23" i="7"/>
  <c r="F23" i="7"/>
  <c r="J22" i="7"/>
  <c r="F22" i="7"/>
  <c r="J21" i="7"/>
  <c r="F21" i="7"/>
  <c r="J20" i="7"/>
  <c r="F20" i="7"/>
  <c r="J19" i="7"/>
  <c r="F19" i="7"/>
  <c r="J18" i="7"/>
  <c r="F18" i="7"/>
  <c r="J17" i="7"/>
  <c r="F17" i="7"/>
  <c r="J16" i="7"/>
  <c r="F16" i="7"/>
  <c r="J15" i="7"/>
  <c r="F15" i="7"/>
  <c r="J14" i="7"/>
  <c r="F14" i="7"/>
  <c r="J13" i="7"/>
  <c r="F13" i="7"/>
  <c r="J12" i="7"/>
  <c r="F12" i="7"/>
  <c r="J11" i="7"/>
  <c r="F11" i="7"/>
  <c r="J10" i="7"/>
  <c r="F10" i="7"/>
  <c r="J9" i="7"/>
  <c r="F9" i="7"/>
  <c r="J8" i="7"/>
  <c r="F8" i="7"/>
  <c r="J7" i="7"/>
  <c r="F7" i="7"/>
  <c r="J6" i="7"/>
  <c r="F6" i="7"/>
  <c r="J5" i="7"/>
  <c r="F5" i="7"/>
  <c r="J49" i="9"/>
  <c r="M49" i="10"/>
  <c r="N49" i="8" l="1"/>
  <c r="H49" i="14"/>
  <c r="K48" i="9"/>
  <c r="J48" i="9" s="1"/>
  <c r="Q46" i="10"/>
  <c r="K49" i="8"/>
  <c r="K49" i="10"/>
  <c r="J49" i="10" s="1"/>
  <c r="H52" i="7"/>
  <c r="J46" i="8"/>
  <c r="K48" i="10"/>
  <c r="J48" i="10" s="1"/>
  <c r="N48" i="10"/>
  <c r="M48" i="10" s="1"/>
  <c r="Q49" i="10"/>
  <c r="H48" i="8"/>
  <c r="G48" i="8" s="1"/>
  <c r="E50" i="14"/>
  <c r="K49" i="14"/>
  <c r="J49" i="14" s="1"/>
  <c r="K48" i="8"/>
  <c r="H47" i="14"/>
  <c r="G47" i="14" s="1"/>
  <c r="Q46" i="9"/>
  <c r="P46" i="9" s="1"/>
  <c r="E48" i="10"/>
  <c r="D48" i="10" s="1"/>
  <c r="E47" i="14"/>
  <c r="D47" i="14" s="1"/>
  <c r="N50" i="14"/>
  <c r="M50" i="14" s="1"/>
  <c r="D49" i="14"/>
  <c r="K47" i="14"/>
  <c r="J47" i="14" s="1"/>
  <c r="P46" i="8"/>
  <c r="E46" i="9"/>
  <c r="D46" i="9" s="1"/>
  <c r="N46" i="10"/>
  <c r="M46" i="10" s="1"/>
  <c r="M53" i="10" s="1"/>
  <c r="P48" i="10"/>
  <c r="P48" i="8"/>
  <c r="L52" i="7"/>
  <c r="J49" i="8"/>
  <c r="H46" i="9"/>
  <c r="G46" i="9" s="1"/>
  <c r="P46" i="10"/>
  <c r="H48" i="10"/>
  <c r="G48" i="10" s="1"/>
  <c r="E49" i="8"/>
  <c r="D49" i="8" s="1"/>
  <c r="P49" i="8"/>
  <c r="E48" i="9"/>
  <c r="D48" i="9" s="1"/>
  <c r="Q49" i="14"/>
  <c r="P49" i="14" s="1"/>
  <c r="P54" i="14" s="1"/>
  <c r="G49" i="14"/>
  <c r="H49" i="8"/>
  <c r="G49" i="8" s="1"/>
  <c r="M49" i="8"/>
  <c r="K46" i="9"/>
  <c r="J46" i="9" s="1"/>
  <c r="J53" i="9" s="1"/>
  <c r="D52" i="7"/>
  <c r="H46" i="8"/>
  <c r="G46" i="8" s="1"/>
  <c r="P49" i="10"/>
  <c r="H46" i="10"/>
  <c r="G46" i="10" s="1"/>
  <c r="E49" i="10"/>
  <c r="D49" i="10" s="1"/>
  <c r="D53" i="10" s="1"/>
  <c r="E48" i="8"/>
  <c r="D48" i="8" s="1"/>
  <c r="D50" i="14"/>
  <c r="E49" i="9"/>
  <c r="D49" i="9" s="1"/>
  <c r="H48" i="9"/>
  <c r="G48" i="9" s="1"/>
  <c r="N48" i="9"/>
  <c r="M48" i="9" s="1"/>
  <c r="G50" i="14"/>
  <c r="N49" i="9"/>
  <c r="M49" i="9" s="1"/>
  <c r="Q49" i="9"/>
  <c r="P49" i="9" s="1"/>
  <c r="H49" i="10"/>
  <c r="G49" i="10" s="1"/>
  <c r="M48" i="8"/>
  <c r="N46" i="8"/>
  <c r="M46" i="8" s="1"/>
  <c r="H49" i="9"/>
  <c r="G49" i="9" s="1"/>
  <c r="N49" i="14"/>
  <c r="M49" i="14" s="1"/>
  <c r="M54" i="14" s="1"/>
  <c r="J46" i="10"/>
  <c r="J48" i="8"/>
  <c r="G53" i="10" l="1"/>
  <c r="D54" i="14"/>
  <c r="D53" i="8"/>
  <c r="D53" i="9"/>
  <c r="P53" i="8"/>
  <c r="J53" i="8"/>
  <c r="P53" i="9"/>
  <c r="J54" i="14"/>
  <c r="M53" i="8"/>
  <c r="P53" i="10"/>
  <c r="J53" i="10"/>
  <c r="G53" i="9"/>
  <c r="G54" i="14"/>
  <c r="M53" i="9"/>
  <c r="G53" i="8"/>
</calcChain>
</file>

<file path=xl/sharedStrings.xml><?xml version="1.0" encoding="utf-8"?>
<sst xmlns="http://schemas.openxmlformats.org/spreadsheetml/2006/main" count="878" uniqueCount="451">
  <si>
    <t xml:space="preserve"> 週一</t>
    <phoneticPr fontId="4" type="noConversion"/>
  </si>
  <si>
    <t>週二</t>
    <phoneticPr fontId="4" type="noConversion"/>
  </si>
  <si>
    <t>週三</t>
    <phoneticPr fontId="4" type="noConversion"/>
  </si>
  <si>
    <t>週四</t>
    <phoneticPr fontId="4" type="noConversion"/>
  </si>
  <si>
    <t>週五</t>
    <phoneticPr fontId="4" type="noConversion"/>
  </si>
  <si>
    <t>日期</t>
    <phoneticPr fontId="4" type="noConversion"/>
  </si>
  <si>
    <t>主食</t>
    <phoneticPr fontId="4" type="noConversion"/>
  </si>
  <si>
    <t>主菜</t>
    <phoneticPr fontId="4" type="noConversion"/>
  </si>
  <si>
    <t>副菜</t>
  </si>
  <si>
    <t>青菜</t>
    <phoneticPr fontId="4" type="noConversion"/>
  </si>
  <si>
    <t>湯</t>
    <phoneticPr fontId="4" type="noConversion"/>
  </si>
  <si>
    <t>9月8日</t>
  </si>
  <si>
    <t>主食</t>
  </si>
  <si>
    <t>主菜</t>
  </si>
  <si>
    <t>副菜</t>
    <phoneticPr fontId="5" type="noConversion"/>
  </si>
  <si>
    <t>青菜</t>
  </si>
  <si>
    <t>紫米飯</t>
    <phoneticPr fontId="5" type="noConversion"/>
  </si>
  <si>
    <t>衛生管理人員：                   午餐秘書：                   校長：</t>
    <phoneticPr fontId="4" type="noConversion"/>
  </si>
  <si>
    <t>菜單組成(單位：g) 及 材料用量</t>
  </si>
  <si>
    <t>人數:        人</t>
    <phoneticPr fontId="4" type="noConversion"/>
  </si>
  <si>
    <t>日期</t>
  </si>
  <si>
    <t>白米飯</t>
  </si>
  <si>
    <t>馬鈴薯</t>
    <phoneticPr fontId="5" type="noConversion"/>
  </si>
  <si>
    <t>白蘿蔔</t>
    <phoneticPr fontId="3" type="noConversion"/>
  </si>
  <si>
    <t>紅蘿蔔</t>
    <phoneticPr fontId="3" type="noConversion"/>
  </si>
  <si>
    <t>青蔥</t>
    <phoneticPr fontId="3" type="noConversion"/>
  </si>
  <si>
    <t>副菜</t>
    <phoneticPr fontId="4" type="noConversion"/>
  </si>
  <si>
    <t>時令蔬菜</t>
    <phoneticPr fontId="4" type="noConversion"/>
  </si>
  <si>
    <t>湯</t>
  </si>
  <si>
    <t>附餐</t>
    <phoneticPr fontId="4" type="noConversion"/>
  </si>
  <si>
    <t>全穀根莖類(份)</t>
    <phoneticPr fontId="4" type="noConversion"/>
  </si>
  <si>
    <t>低脂乳品類(份)</t>
    <phoneticPr fontId="4" type="noConversion"/>
  </si>
  <si>
    <t>豆魚肉蛋類(份)</t>
    <phoneticPr fontId="4" type="noConversion"/>
  </si>
  <si>
    <t>蔬菜類(份)</t>
    <phoneticPr fontId="4" type="noConversion"/>
  </si>
  <si>
    <t>水果類(份)</t>
    <phoneticPr fontId="4" type="noConversion"/>
  </si>
  <si>
    <t>油脂與堅果種子類(份)</t>
    <phoneticPr fontId="4" type="noConversion"/>
  </si>
  <si>
    <t>熱量(大卡)</t>
    <phoneticPr fontId="4" type="noConversion"/>
  </si>
  <si>
    <t>糙米飯</t>
  </si>
  <si>
    <t>絞肉</t>
    <phoneticPr fontId="4" type="noConversion"/>
  </si>
  <si>
    <t>玉米粒</t>
    <phoneticPr fontId="4" type="noConversion"/>
  </si>
  <si>
    <t>紅蘿蔔</t>
    <phoneticPr fontId="4" type="noConversion"/>
  </si>
  <si>
    <t>洋蔥</t>
    <phoneticPr fontId="4" type="noConversion"/>
  </si>
  <si>
    <t>雞丁</t>
    <phoneticPr fontId="4" type="noConversion"/>
  </si>
  <si>
    <t>三色丁</t>
    <phoneticPr fontId="4" type="noConversion"/>
  </si>
  <si>
    <t>玉米粒</t>
    <phoneticPr fontId="5" type="noConversion"/>
  </si>
  <si>
    <t>火腿丁</t>
    <phoneticPr fontId="5" type="noConversion"/>
  </si>
  <si>
    <t>白米飯</t>
    <phoneticPr fontId="5" type="noConversion"/>
  </si>
  <si>
    <t>時令蔬菜</t>
    <phoneticPr fontId="5" type="noConversion"/>
  </si>
  <si>
    <t>糙米飯</t>
    <phoneticPr fontId="5" type="noConversion"/>
  </si>
  <si>
    <t>日式親子燒</t>
    <phoneticPr fontId="5" type="noConversion"/>
  </si>
  <si>
    <t>鮮蔬豆腐煲</t>
    <phoneticPr fontId="5" type="noConversion"/>
  </si>
  <si>
    <t>豆薯排骨湯</t>
    <phoneticPr fontId="5" type="noConversion"/>
  </si>
  <si>
    <t>週六</t>
    <phoneticPr fontId="4" type="noConversion"/>
  </si>
  <si>
    <t>附餐</t>
    <phoneticPr fontId="5" type="noConversion"/>
  </si>
  <si>
    <t>小米飯</t>
    <phoneticPr fontId="5" type="noConversion"/>
  </si>
  <si>
    <t xml:space="preserve"> 菜單  午餐食材明細</t>
    <phoneticPr fontId="4" type="noConversion"/>
  </si>
  <si>
    <t>kg</t>
    <phoneticPr fontId="4" type="noConversion"/>
  </si>
  <si>
    <t>蓬萊米</t>
    <phoneticPr fontId="4" type="noConversion"/>
  </si>
  <si>
    <t xml:space="preserve"> </t>
    <phoneticPr fontId="4" type="noConversion"/>
  </si>
  <si>
    <t>乾木耳絲</t>
    <phoneticPr fontId="4" type="noConversion"/>
  </si>
  <si>
    <t>薑絲</t>
    <phoneticPr fontId="4" type="noConversion"/>
  </si>
  <si>
    <t>蒜末</t>
    <phoneticPr fontId="4" type="noConversion"/>
  </si>
  <si>
    <t xml:space="preserve">糙米 </t>
    <phoneticPr fontId="4" type="noConversion"/>
  </si>
  <si>
    <t>洗選蛋</t>
    <phoneticPr fontId="4" type="noConversion"/>
  </si>
  <si>
    <t>腿排</t>
    <phoneticPr fontId="4" type="noConversion"/>
  </si>
  <si>
    <t>米血丁</t>
    <phoneticPr fontId="4" type="noConversion"/>
  </si>
  <si>
    <t>海帶結</t>
    <phoneticPr fontId="4" type="noConversion"/>
  </si>
  <si>
    <t>紅豆</t>
    <phoneticPr fontId="4" type="noConversion"/>
  </si>
  <si>
    <t>紫米飯</t>
    <phoneticPr fontId="4" type="noConversion"/>
  </si>
  <si>
    <t>紫米</t>
    <phoneticPr fontId="4" type="noConversion"/>
  </si>
  <si>
    <t>冬瓜</t>
    <phoneticPr fontId="4" type="noConversion"/>
  </si>
  <si>
    <t>地瓜飯</t>
    <phoneticPr fontId="4" type="noConversion"/>
  </si>
  <si>
    <t>綠豆</t>
    <phoneticPr fontId="4" type="noConversion"/>
  </si>
  <si>
    <t>三色豆</t>
    <phoneticPr fontId="5" type="noConversion"/>
  </si>
  <si>
    <t>白油麵</t>
    <phoneticPr fontId="3" type="noConversion"/>
  </si>
  <si>
    <t>洗選蛋</t>
    <phoneticPr fontId="3" type="noConversion"/>
  </si>
  <si>
    <t xml:space="preserve"> </t>
    <phoneticPr fontId="3" type="noConversion"/>
  </si>
  <si>
    <t>預計:蒲瓜</t>
    <phoneticPr fontId="4" type="noConversion"/>
  </si>
  <si>
    <t>洋芋排骨湯</t>
    <phoneticPr fontId="5" type="noConversion"/>
  </si>
  <si>
    <t>薑燒肉片</t>
    <phoneticPr fontId="5" type="noConversion"/>
  </si>
  <si>
    <t>麻油雞</t>
    <phoneticPr fontId="5" type="noConversion"/>
  </si>
  <si>
    <t>玉米炒蛋</t>
    <phoneticPr fontId="5" type="noConversion"/>
  </si>
  <si>
    <t>芹香干片</t>
    <phoneticPr fontId="5" type="noConversion"/>
  </si>
  <si>
    <t>韓式燒肉</t>
    <phoneticPr fontId="5" type="noConversion"/>
  </si>
  <si>
    <t>培根洋芋燒</t>
    <phoneticPr fontId="5" type="noConversion"/>
  </si>
  <si>
    <t>筍香排骨湯</t>
    <phoneticPr fontId="5" type="noConversion"/>
  </si>
  <si>
    <t>玉米濃湯</t>
    <phoneticPr fontId="5" type="noConversion"/>
  </si>
  <si>
    <t>關東煮湯</t>
    <phoneticPr fontId="5" type="noConversion"/>
  </si>
  <si>
    <t>麻油蛋飯</t>
    <phoneticPr fontId="5" type="noConversion"/>
  </si>
  <si>
    <t>泡菜冬粉</t>
    <phoneticPr fontId="5" type="noConversion"/>
  </si>
  <si>
    <t>砂鍋魚丁</t>
    <phoneticPr fontId="5" type="noConversion"/>
  </si>
  <si>
    <t>榨菜肉絲湯</t>
    <phoneticPr fontId="5" type="noConversion"/>
  </si>
  <si>
    <t>金沙油腐</t>
    <phoneticPr fontId="5" type="noConversion"/>
  </si>
  <si>
    <t>金菇蔬菜湯</t>
    <phoneticPr fontId="5" type="noConversion"/>
  </si>
  <si>
    <t>養生藥膳湯</t>
    <phoneticPr fontId="5" type="noConversion"/>
  </si>
  <si>
    <t>紫菜蛋花湯</t>
    <phoneticPr fontId="5" type="noConversion"/>
  </si>
  <si>
    <t>紅豆薏仁湯</t>
    <phoneticPr fontId="5" type="noConversion"/>
  </si>
  <si>
    <t>冬瓜海結湯</t>
    <phoneticPr fontId="5" type="noConversion"/>
  </si>
  <si>
    <t>蕃茄菇菇雞</t>
    <phoneticPr fontId="5" type="noConversion"/>
  </si>
  <si>
    <t>丁香豆干</t>
    <phoneticPr fontId="5" type="noConversion"/>
  </si>
  <si>
    <t>美式炒蛋</t>
    <phoneticPr fontId="5" type="noConversion"/>
  </si>
  <si>
    <t>裙帶豆腐湯</t>
    <phoneticPr fontId="5" type="noConversion"/>
  </si>
  <si>
    <t>五穀飯</t>
    <phoneticPr fontId="5" type="noConversion"/>
  </si>
  <si>
    <t>客家鹹粥</t>
    <phoneticPr fontId="5" type="noConversion"/>
  </si>
  <si>
    <t>海味蒸蛋</t>
    <phoneticPr fontId="5" type="noConversion"/>
  </si>
  <si>
    <t>海味蒸蛋</t>
    <phoneticPr fontId="3" type="noConversion"/>
  </si>
  <si>
    <t>魚板絲</t>
    <phoneticPr fontId="3" type="noConversion"/>
  </si>
  <si>
    <t>海帶芽</t>
    <phoneticPr fontId="3" type="noConversion"/>
  </si>
  <si>
    <t>洋芋排骨湯</t>
    <phoneticPr fontId="3" type="noConversion"/>
  </si>
  <si>
    <t>洋芋</t>
    <phoneticPr fontId="4" type="noConversion"/>
  </si>
  <si>
    <t>排骨</t>
    <phoneticPr fontId="4" type="noConversion"/>
  </si>
  <si>
    <t>紅棗</t>
    <phoneticPr fontId="3" type="noConversion"/>
  </si>
  <si>
    <t>薑燒肉片</t>
    <phoneticPr fontId="4" type="noConversion"/>
  </si>
  <si>
    <t>肉片</t>
    <phoneticPr fontId="3" type="noConversion"/>
  </si>
  <si>
    <t>洋蔥</t>
    <phoneticPr fontId="3" type="noConversion"/>
  </si>
  <si>
    <t>紅蘿蔔</t>
    <phoneticPr fontId="3" type="noConversion"/>
  </si>
  <si>
    <t>彩椒</t>
    <phoneticPr fontId="3" type="noConversion"/>
  </si>
  <si>
    <t>金沙油腐</t>
    <phoneticPr fontId="4" type="noConversion"/>
  </si>
  <si>
    <t>油豆腐</t>
    <phoneticPr fontId="3" type="noConversion"/>
  </si>
  <si>
    <t>鹹蛋</t>
    <phoneticPr fontId="3" type="noConversion"/>
  </si>
  <si>
    <t>芋香四喜</t>
    <phoneticPr fontId="5" type="noConversion"/>
  </si>
  <si>
    <t>芋香四喜</t>
    <phoneticPr fontId="3" type="noConversion"/>
  </si>
  <si>
    <t>冬瓜海結湯</t>
    <phoneticPr fontId="3" type="noConversion"/>
  </si>
  <si>
    <t>榨菜肉絲湯</t>
    <phoneticPr fontId="4" type="noConversion"/>
  </si>
  <si>
    <t>咖哩粉</t>
    <phoneticPr fontId="3" type="noConversion"/>
  </si>
  <si>
    <t>漢堡</t>
    <phoneticPr fontId="4" type="noConversion"/>
  </si>
  <si>
    <t>玉米炒蛋</t>
    <phoneticPr fontId="4" type="noConversion"/>
  </si>
  <si>
    <t>客家鹹粥</t>
    <phoneticPr fontId="3" type="noConversion"/>
  </si>
  <si>
    <t>韓式燒肉</t>
    <phoneticPr fontId="4" type="noConversion"/>
  </si>
  <si>
    <t>芹香干片</t>
    <phoneticPr fontId="4" type="noConversion"/>
  </si>
  <si>
    <t>養生藥膳湯</t>
    <phoneticPr fontId="4" type="noConversion"/>
  </si>
  <si>
    <t>培根洋芋燒</t>
    <phoneticPr fontId="4" type="noConversion"/>
  </si>
  <si>
    <t>義大利香料</t>
    <phoneticPr fontId="3" type="noConversion"/>
  </si>
  <si>
    <t>洋芋</t>
    <phoneticPr fontId="3" type="noConversion"/>
  </si>
  <si>
    <t>洋蔥</t>
    <phoneticPr fontId="3" type="noConversion"/>
  </si>
  <si>
    <t>碎培根</t>
    <phoneticPr fontId="3" type="noConversion"/>
  </si>
  <si>
    <t>青豆仁</t>
    <phoneticPr fontId="3" type="noConversion"/>
  </si>
  <si>
    <t>青蔥</t>
    <phoneticPr fontId="3" type="noConversion"/>
  </si>
  <si>
    <t>QQ圓</t>
    <phoneticPr fontId="3" type="noConversion"/>
  </si>
  <si>
    <t>肉片</t>
    <phoneticPr fontId="3" type="noConversion"/>
  </si>
  <si>
    <t>高麗菜</t>
    <phoneticPr fontId="3" type="noConversion"/>
  </si>
  <si>
    <t>泡菜</t>
    <phoneticPr fontId="3" type="noConversion"/>
  </si>
  <si>
    <t>豆干片</t>
    <phoneticPr fontId="3" type="noConversion"/>
  </si>
  <si>
    <t>西洋芹</t>
    <phoneticPr fontId="3" type="noConversion"/>
  </si>
  <si>
    <t>肉絲</t>
    <phoneticPr fontId="3" type="noConversion"/>
  </si>
  <si>
    <t>紅蘿蔔</t>
    <phoneticPr fontId="3" type="noConversion"/>
  </si>
  <si>
    <t>乾木耳</t>
    <phoneticPr fontId="3" type="noConversion"/>
  </si>
  <si>
    <t>玉米粒</t>
    <phoneticPr fontId="3" type="noConversion"/>
  </si>
  <si>
    <t>三色豆</t>
    <phoneticPr fontId="3" type="noConversion"/>
  </si>
  <si>
    <t>絞肉</t>
    <phoneticPr fontId="3" type="noConversion"/>
  </si>
  <si>
    <t>碎干丁</t>
    <phoneticPr fontId="3" type="noConversion"/>
  </si>
  <si>
    <t>芋頭</t>
    <phoneticPr fontId="3" type="noConversion"/>
  </si>
  <si>
    <t>絞肉</t>
    <phoneticPr fontId="3" type="noConversion"/>
  </si>
  <si>
    <t>榨菜</t>
    <phoneticPr fontId="3" type="noConversion"/>
  </si>
  <si>
    <t>蓬萊米</t>
    <phoneticPr fontId="3" type="noConversion"/>
  </si>
  <si>
    <t>絞肉</t>
    <phoneticPr fontId="3" type="noConversion"/>
  </si>
  <si>
    <t>香菇</t>
    <phoneticPr fontId="3" type="noConversion"/>
  </si>
  <si>
    <t>珍珠脯</t>
    <phoneticPr fontId="3" type="noConversion"/>
  </si>
  <si>
    <t>紅蔥碎</t>
    <phoneticPr fontId="3" type="noConversion"/>
  </si>
  <si>
    <t>排骨丁</t>
    <phoneticPr fontId="3" type="noConversion"/>
  </si>
  <si>
    <t>紅棗</t>
    <phoneticPr fontId="3" type="noConversion"/>
  </si>
  <si>
    <t>紅蘿蔔</t>
    <phoneticPr fontId="3" type="noConversion"/>
  </si>
  <si>
    <t>地瓜飯</t>
    <phoneticPr fontId="5" type="noConversion"/>
  </si>
  <si>
    <t>地瓜</t>
    <phoneticPr fontId="4" type="noConversion"/>
  </si>
  <si>
    <t>蕃茄菇菇雞</t>
    <phoneticPr fontId="3" type="noConversion"/>
  </si>
  <si>
    <t>番茄</t>
    <phoneticPr fontId="4" type="noConversion"/>
  </si>
  <si>
    <t>杏鮑菇頭</t>
    <phoneticPr fontId="3" type="noConversion"/>
  </si>
  <si>
    <t>香菇</t>
    <phoneticPr fontId="3" type="noConversion"/>
  </si>
  <si>
    <t>薑片</t>
    <phoneticPr fontId="3" type="noConversion"/>
  </si>
  <si>
    <t>丁香豆干</t>
    <phoneticPr fontId="3" type="noConversion"/>
  </si>
  <si>
    <t>豆干丁</t>
    <phoneticPr fontId="3" type="noConversion"/>
  </si>
  <si>
    <t>洋蔥</t>
    <phoneticPr fontId="3" type="noConversion"/>
  </si>
  <si>
    <t>小魚乾</t>
    <phoneticPr fontId="3" type="noConversion"/>
  </si>
  <si>
    <t>乾花生</t>
    <phoneticPr fontId="3" type="noConversion"/>
  </si>
  <si>
    <t>敏豆</t>
    <phoneticPr fontId="3" type="noConversion"/>
  </si>
  <si>
    <t>塔香海茸</t>
    <phoneticPr fontId="5" type="noConversion"/>
  </si>
  <si>
    <t>雞腿</t>
    <phoneticPr fontId="3" type="noConversion"/>
  </si>
  <si>
    <t>酸菜豬血湯</t>
    <phoneticPr fontId="4" type="noConversion"/>
  </si>
  <si>
    <t>酸菜</t>
    <phoneticPr fontId="3" type="noConversion"/>
  </si>
  <si>
    <t>豬血</t>
    <phoneticPr fontId="3" type="noConversion"/>
  </si>
  <si>
    <t>薑絲</t>
    <phoneticPr fontId="3" type="noConversion"/>
  </si>
  <si>
    <t>南瓜炒蛋</t>
    <phoneticPr fontId="4" type="noConversion"/>
  </si>
  <si>
    <t>洗選蛋</t>
    <phoneticPr fontId="3" type="noConversion"/>
  </si>
  <si>
    <t>南瓜</t>
    <phoneticPr fontId="3" type="noConversion"/>
  </si>
  <si>
    <t>青豆仁</t>
    <phoneticPr fontId="3" type="noConversion"/>
  </si>
  <si>
    <t>蒜燒小封肉</t>
    <phoneticPr fontId="5" type="noConversion"/>
  </si>
  <si>
    <t>蒜燒小封肉</t>
    <phoneticPr fontId="4" type="noConversion"/>
  </si>
  <si>
    <t>泡菜冬粉</t>
    <phoneticPr fontId="4" type="noConversion"/>
  </si>
  <si>
    <t>泡菜</t>
    <phoneticPr fontId="3" type="noConversion"/>
  </si>
  <si>
    <t>冬粉</t>
    <phoneticPr fontId="3" type="noConversion"/>
  </si>
  <si>
    <t>紅蘿蔔</t>
    <phoneticPr fontId="3" type="noConversion"/>
  </si>
  <si>
    <t>木耳</t>
    <phoneticPr fontId="3" type="noConversion"/>
  </si>
  <si>
    <t>黑珍珠</t>
    <phoneticPr fontId="3" type="noConversion"/>
  </si>
  <si>
    <t>紅茶包</t>
    <phoneticPr fontId="3" type="noConversion"/>
  </si>
  <si>
    <t>美式炒蛋</t>
    <phoneticPr fontId="4" type="noConversion"/>
  </si>
  <si>
    <t>裙帶豆腐湯</t>
    <phoneticPr fontId="4" type="noConversion"/>
  </si>
  <si>
    <t>海帶芽</t>
    <phoneticPr fontId="3" type="noConversion"/>
  </si>
  <si>
    <t>豆腐</t>
    <phoneticPr fontId="3" type="noConversion"/>
  </si>
  <si>
    <t>高麗菜</t>
    <phoneticPr fontId="4" type="noConversion"/>
  </si>
  <si>
    <t>麻油雞</t>
    <phoneticPr fontId="4" type="noConversion"/>
  </si>
  <si>
    <t>紫菜蛋花湯</t>
    <phoneticPr fontId="4" type="noConversion"/>
  </si>
  <si>
    <t>筍香排骨湯</t>
    <phoneticPr fontId="4" type="noConversion"/>
  </si>
  <si>
    <t>麻油蛋飯</t>
    <phoneticPr fontId="3" type="noConversion"/>
  </si>
  <si>
    <t>玉米穗湯</t>
    <phoneticPr fontId="5" type="noConversion"/>
  </si>
  <si>
    <t>玉米穗湯</t>
    <phoneticPr fontId="4" type="noConversion"/>
  </si>
  <si>
    <t>麥片飯</t>
    <phoneticPr fontId="5" type="noConversion"/>
  </si>
  <si>
    <t>麥片飯</t>
    <phoneticPr fontId="4" type="noConversion"/>
  </si>
  <si>
    <t>麥片</t>
    <phoneticPr fontId="3" type="noConversion"/>
  </si>
  <si>
    <t>蛋酥白菜</t>
    <phoneticPr fontId="5" type="noConversion"/>
  </si>
  <si>
    <t>蛋酥白菜</t>
    <phoneticPr fontId="4" type="noConversion"/>
  </si>
  <si>
    <t>冬瓜米苔目</t>
    <phoneticPr fontId="4" type="noConversion"/>
  </si>
  <si>
    <t>米苔目</t>
    <phoneticPr fontId="3" type="noConversion"/>
  </si>
  <si>
    <t>玉米段</t>
    <phoneticPr fontId="3" type="noConversion"/>
  </si>
  <si>
    <t>紅蘿蔔</t>
    <phoneticPr fontId="3" type="noConversion"/>
  </si>
  <si>
    <t>海帶結</t>
    <phoneticPr fontId="3" type="noConversion"/>
  </si>
  <si>
    <t>芹菜</t>
    <phoneticPr fontId="3" type="noConversion"/>
  </si>
  <si>
    <t>脆筍片</t>
    <phoneticPr fontId="3" type="noConversion"/>
  </si>
  <si>
    <t>排骨丁</t>
    <phoneticPr fontId="3" type="noConversion"/>
  </si>
  <si>
    <t>洗選蛋</t>
    <phoneticPr fontId="3" type="noConversion"/>
  </si>
  <si>
    <t>紫菜</t>
    <phoneticPr fontId="3" type="noConversion"/>
  </si>
  <si>
    <t>青蔥</t>
    <phoneticPr fontId="3" type="noConversion"/>
  </si>
  <si>
    <t>咖哩肉醬</t>
    <phoneticPr fontId="5" type="noConversion"/>
  </si>
  <si>
    <t>咖哩肉醬</t>
    <phoneticPr fontId="4" type="noConversion"/>
  </si>
  <si>
    <t>白油麵</t>
    <phoneticPr fontId="5" type="noConversion"/>
  </si>
  <si>
    <t>麥克雞塊*2</t>
    <phoneticPr fontId="4" type="noConversion"/>
  </si>
  <si>
    <t>玉米濃湯</t>
    <phoneticPr fontId="4" type="noConversion"/>
  </si>
  <si>
    <t>砂鍋魚丁</t>
    <phoneticPr fontId="4" type="noConversion"/>
  </si>
  <si>
    <t>鮮瓜總匯</t>
    <phoneticPr fontId="5" type="noConversion"/>
  </si>
  <si>
    <t>鮮瓜總匯</t>
    <phoneticPr fontId="4" type="noConversion"/>
  </si>
  <si>
    <t>木耳</t>
    <phoneticPr fontId="4" type="noConversion"/>
  </si>
  <si>
    <t>紅蔥頭</t>
    <phoneticPr fontId="4" type="noConversion"/>
  </si>
  <si>
    <t>黑胡椒肉柳</t>
    <phoneticPr fontId="4" type="noConversion"/>
  </si>
  <si>
    <t>肉柳</t>
    <phoneticPr fontId="4" type="noConversion"/>
  </si>
  <si>
    <t>洋蔥</t>
    <phoneticPr fontId="4" type="noConversion"/>
  </si>
  <si>
    <t>甜椒</t>
    <phoneticPr fontId="4" type="noConversion"/>
  </si>
  <si>
    <t>豆干片</t>
    <phoneticPr fontId="4" type="noConversion"/>
  </si>
  <si>
    <t>杏鮑菇頭</t>
    <phoneticPr fontId="4" type="noConversion"/>
  </si>
  <si>
    <t>薑片</t>
    <phoneticPr fontId="3" type="noConversion"/>
  </si>
  <si>
    <t>金針菇</t>
    <phoneticPr fontId="3" type="noConversion"/>
  </si>
  <si>
    <t>肉丁</t>
    <phoneticPr fontId="3" type="noConversion"/>
  </si>
  <si>
    <t>蓬萊米</t>
    <phoneticPr fontId="3" type="noConversion"/>
  </si>
  <si>
    <t>洗選蛋</t>
    <phoneticPr fontId="3" type="noConversion"/>
  </si>
  <si>
    <t>絞肉</t>
    <phoneticPr fontId="3" type="noConversion"/>
  </si>
  <si>
    <t>香菇</t>
    <phoneticPr fontId="3" type="noConversion"/>
  </si>
  <si>
    <t>洋蔥</t>
    <phoneticPr fontId="3" type="noConversion"/>
  </si>
  <si>
    <t>玉米粒</t>
    <phoneticPr fontId="3" type="noConversion"/>
  </si>
  <si>
    <t>蝦米</t>
    <phoneticPr fontId="3" type="noConversion"/>
  </si>
  <si>
    <t>薑碎</t>
    <phoneticPr fontId="4" type="noConversion"/>
  </si>
  <si>
    <t>紅蘿蔔</t>
    <phoneticPr fontId="3" type="noConversion"/>
  </si>
  <si>
    <t>大白菜</t>
    <phoneticPr fontId="3" type="noConversion"/>
  </si>
  <si>
    <t>洗選蛋</t>
    <phoneticPr fontId="3" type="noConversion"/>
  </si>
  <si>
    <t>金針菇</t>
    <phoneticPr fontId="3" type="noConversion"/>
  </si>
  <si>
    <t>木耳絲</t>
    <phoneticPr fontId="3" type="noConversion"/>
  </si>
  <si>
    <t>番茄</t>
    <phoneticPr fontId="3" type="noConversion"/>
  </si>
  <si>
    <t>三色豆</t>
    <phoneticPr fontId="3" type="noConversion"/>
  </si>
  <si>
    <t>肉角</t>
    <phoneticPr fontId="3" type="noConversion"/>
  </si>
  <si>
    <t>小米飯</t>
    <phoneticPr fontId="4" type="noConversion"/>
  </si>
  <si>
    <t>小米</t>
    <phoneticPr fontId="4" type="noConversion"/>
  </si>
  <si>
    <t>南瓜</t>
    <phoneticPr fontId="3" type="noConversion"/>
  </si>
  <si>
    <t>薑絲</t>
    <phoneticPr fontId="3" type="noConversion"/>
  </si>
  <si>
    <t>芋頭</t>
    <phoneticPr fontId="3" type="noConversion"/>
  </si>
  <si>
    <t>蒜頭</t>
    <phoneticPr fontId="3" type="noConversion"/>
  </si>
  <si>
    <t>蒜苗</t>
    <phoneticPr fontId="3" type="noConversion"/>
  </si>
  <si>
    <t>紅蘿蔔</t>
    <phoneticPr fontId="3" type="noConversion"/>
  </si>
  <si>
    <t>關東煮湯</t>
    <phoneticPr fontId="3" type="noConversion"/>
  </si>
  <si>
    <t>起司雞排</t>
    <phoneticPr fontId="3" type="noConversion"/>
  </si>
  <si>
    <t>滷味小點</t>
    <phoneticPr fontId="3" type="noConversion"/>
  </si>
  <si>
    <t>米血</t>
    <phoneticPr fontId="3" type="noConversion"/>
  </si>
  <si>
    <t>五穀飯</t>
    <phoneticPr fontId="4" type="noConversion"/>
  </si>
  <si>
    <t>五穀米</t>
    <phoneticPr fontId="3" type="noConversion"/>
  </si>
  <si>
    <t xml:space="preserve">海帶結 </t>
    <phoneticPr fontId="3" type="noConversion"/>
  </si>
  <si>
    <t>魚卵捲</t>
    <phoneticPr fontId="3" type="noConversion"/>
  </si>
  <si>
    <t>肉羹</t>
    <phoneticPr fontId="4" type="noConversion"/>
  </si>
  <si>
    <t>金菇蔬菜湯</t>
    <phoneticPr fontId="4" type="noConversion"/>
  </si>
  <si>
    <t>大白菜</t>
    <phoneticPr fontId="4" type="noConversion"/>
  </si>
  <si>
    <t>金針菇</t>
    <phoneticPr fontId="3" type="noConversion"/>
  </si>
  <si>
    <t>紅蘿蔔</t>
    <phoneticPr fontId="3" type="noConversion"/>
  </si>
  <si>
    <t>木耳絲</t>
    <phoneticPr fontId="3" type="noConversion"/>
  </si>
  <si>
    <t>薑汁地瓜湯</t>
    <phoneticPr fontId="5" type="noConversion"/>
  </si>
  <si>
    <t>薑汁地瓜湯</t>
    <phoneticPr fontId="3" type="noConversion"/>
  </si>
  <si>
    <t>地瓜</t>
    <phoneticPr fontId="3" type="noConversion"/>
  </si>
  <si>
    <t>薑片</t>
    <phoneticPr fontId="3" type="noConversion"/>
  </si>
  <si>
    <t>洗選蛋</t>
    <phoneticPr fontId="3" type="noConversion"/>
  </si>
  <si>
    <t>洋蔥</t>
    <phoneticPr fontId="3" type="noConversion"/>
  </si>
  <si>
    <t>玉米粒</t>
    <phoneticPr fontId="3" type="noConversion"/>
  </si>
  <si>
    <t>火腿丁</t>
    <phoneticPr fontId="3" type="noConversion"/>
  </si>
  <si>
    <t>水鯊丁</t>
    <phoneticPr fontId="3" type="noConversion"/>
  </si>
  <si>
    <t>大白菜</t>
    <phoneticPr fontId="3" type="noConversion"/>
  </si>
  <si>
    <t>紅蘿蔔</t>
    <phoneticPr fontId="3" type="noConversion"/>
  </si>
  <si>
    <t>木耳絲</t>
    <phoneticPr fontId="3" type="noConversion"/>
  </si>
  <si>
    <t>花生滷肉</t>
    <phoneticPr fontId="3" type="noConversion"/>
  </si>
  <si>
    <t>肉丁</t>
    <phoneticPr fontId="3" type="noConversion"/>
  </si>
  <si>
    <t>麵輪</t>
    <phoneticPr fontId="3" type="noConversion"/>
  </si>
  <si>
    <t>熟花生</t>
    <phoneticPr fontId="3" type="noConversion"/>
  </si>
  <si>
    <t>豆干絲</t>
    <phoneticPr fontId="4" type="noConversion"/>
  </si>
  <si>
    <t>海帶絲</t>
    <phoneticPr fontId="4" type="noConversion"/>
  </si>
  <si>
    <t>紅蘿蔔</t>
    <phoneticPr fontId="4" type="noConversion"/>
  </si>
  <si>
    <t>肉絲</t>
    <phoneticPr fontId="4" type="noConversion"/>
  </si>
  <si>
    <t>塔香海茸</t>
    <phoneticPr fontId="3" type="noConversion"/>
  </si>
  <si>
    <t>海茸</t>
    <phoneticPr fontId="3" type="noConversion"/>
  </si>
  <si>
    <t>玉米粒</t>
    <phoneticPr fontId="3" type="noConversion"/>
  </si>
  <si>
    <t>絞肉</t>
    <phoneticPr fontId="3" type="noConversion"/>
  </si>
  <si>
    <t>九層塔</t>
    <phoneticPr fontId="3" type="noConversion"/>
  </si>
  <si>
    <t>玉米段</t>
    <phoneticPr fontId="3" type="noConversion"/>
  </si>
  <si>
    <t>蒜末</t>
    <phoneticPr fontId="3" type="noConversion"/>
  </si>
  <si>
    <t>薑泥</t>
    <phoneticPr fontId="3" type="noConversion"/>
  </si>
  <si>
    <t>紅豆薏仁湯</t>
    <phoneticPr fontId="4" type="noConversion"/>
  </si>
  <si>
    <t>薏仁</t>
    <phoneticPr fontId="3" type="noConversion"/>
  </si>
  <si>
    <t>白玉丸片湯</t>
    <phoneticPr fontId="5" type="noConversion"/>
  </si>
  <si>
    <t>白玉丸片湯</t>
    <phoneticPr fontId="3" type="noConversion"/>
  </si>
  <si>
    <t>白蘿蔔</t>
    <phoneticPr fontId="3" type="noConversion"/>
  </si>
  <si>
    <t>貢丸片</t>
    <phoneticPr fontId="3" type="noConversion"/>
  </si>
  <si>
    <t>紅蘿蔔</t>
    <phoneticPr fontId="3" type="noConversion"/>
  </si>
  <si>
    <t>芹菜</t>
    <phoneticPr fontId="3" type="noConversion"/>
  </si>
  <si>
    <t>白油麵</t>
    <phoneticPr fontId="3" type="noConversion"/>
  </si>
  <si>
    <t>黑胡椒豬柳</t>
    <phoneticPr fontId="5" type="noConversion"/>
  </si>
  <si>
    <t>蔥爆肉絲</t>
    <phoneticPr fontId="5" type="noConversion"/>
  </si>
  <si>
    <t>玉米粒</t>
    <phoneticPr fontId="3" type="noConversion"/>
  </si>
  <si>
    <t>三色豆</t>
    <phoneticPr fontId="3" type="noConversion"/>
  </si>
  <si>
    <t>紅蔥頭</t>
    <phoneticPr fontId="3" type="noConversion"/>
  </si>
  <si>
    <t>肉絲</t>
    <phoneticPr fontId="3" type="noConversion"/>
  </si>
  <si>
    <t>紅蘿蔔</t>
    <phoneticPr fontId="3" type="noConversion"/>
  </si>
  <si>
    <t>綠豆QQ湯</t>
    <phoneticPr fontId="4" type="noConversion"/>
  </si>
  <si>
    <t>綠豆QQ湯</t>
    <phoneticPr fontId="5" type="noConversion"/>
  </si>
  <si>
    <t>蔥爆肉絲</t>
    <phoneticPr fontId="3" type="noConversion"/>
  </si>
  <si>
    <t>青蔥</t>
    <phoneticPr fontId="4" type="noConversion"/>
  </si>
  <si>
    <t>青椒</t>
    <phoneticPr fontId="4" type="noConversion"/>
  </si>
  <si>
    <t>家常豆腐</t>
    <phoneticPr fontId="4" type="noConversion"/>
  </si>
  <si>
    <t>豆腐</t>
    <phoneticPr fontId="4" type="noConversion"/>
  </si>
  <si>
    <t>家常豆腐</t>
    <phoneticPr fontId="5" type="noConversion"/>
  </si>
  <si>
    <t>鮮蔬米粉湯</t>
    <phoneticPr fontId="3" type="noConversion"/>
  </si>
  <si>
    <t>高麗菜</t>
    <phoneticPr fontId="3" type="noConversion"/>
  </si>
  <si>
    <t>木耳絲</t>
    <phoneticPr fontId="3" type="noConversion"/>
  </si>
  <si>
    <t>米粉</t>
    <phoneticPr fontId="3" type="noConversion"/>
  </si>
  <si>
    <t>養生菇菇湯</t>
    <phoneticPr fontId="3" type="noConversion"/>
  </si>
  <si>
    <t>養生菇菇湯</t>
    <phoneticPr fontId="5" type="noConversion"/>
  </si>
  <si>
    <t>金針菇</t>
    <phoneticPr fontId="4" type="noConversion"/>
  </si>
  <si>
    <t>香菇</t>
    <phoneticPr fontId="4" type="noConversion"/>
  </si>
  <si>
    <t>枸杞</t>
    <phoneticPr fontId="3" type="noConversion"/>
  </si>
  <si>
    <t>骨輪丁</t>
    <phoneticPr fontId="4" type="noConversion"/>
  </si>
  <si>
    <t>豆芽菜</t>
    <phoneticPr fontId="3" type="noConversion"/>
  </si>
  <si>
    <t>瓜仔燒雞</t>
    <phoneticPr fontId="3" type="noConversion"/>
  </si>
  <si>
    <t>花瓜</t>
    <phoneticPr fontId="3" type="noConversion"/>
  </si>
  <si>
    <t>紅蘿蔔</t>
    <phoneticPr fontId="3" type="noConversion"/>
  </si>
  <si>
    <t>薑片</t>
    <phoneticPr fontId="3" type="noConversion"/>
  </si>
  <si>
    <t>泰式茄香豆腐</t>
    <phoneticPr fontId="5" type="noConversion"/>
  </si>
  <si>
    <t>泰式茄香豆腐</t>
    <phoneticPr fontId="3" type="noConversion"/>
  </si>
  <si>
    <t>豆腐</t>
    <phoneticPr fontId="3" type="noConversion"/>
  </si>
  <si>
    <t>番茄</t>
    <phoneticPr fontId="3" type="noConversion"/>
  </si>
  <si>
    <t>絞肉</t>
    <phoneticPr fontId="3" type="noConversion"/>
  </si>
  <si>
    <t>洋蔥</t>
    <phoneticPr fontId="3" type="noConversion"/>
  </si>
  <si>
    <t>九層塔</t>
    <phoneticPr fontId="3" type="noConversion"/>
  </si>
  <si>
    <t>魚露</t>
    <phoneticPr fontId="3" type="noConversion"/>
  </si>
  <si>
    <t>檸檬汁</t>
    <phoneticPr fontId="3" type="noConversion"/>
  </si>
  <si>
    <t>鮮蔬米粉湯</t>
    <phoneticPr fontId="5" type="noConversion"/>
  </si>
  <si>
    <t>黃瓜魚丸湯</t>
    <phoneticPr fontId="5" type="noConversion"/>
  </si>
  <si>
    <t>黃瓜魚丸湯</t>
    <phoneticPr fontId="3" type="noConversion"/>
  </si>
  <si>
    <t>大黃瓜</t>
    <phoneticPr fontId="3" type="noConversion"/>
  </si>
  <si>
    <t>小魚丸</t>
    <phoneticPr fontId="3" type="noConversion"/>
  </si>
  <si>
    <t>芹菜</t>
    <phoneticPr fontId="3" type="noConversion"/>
  </si>
  <si>
    <t>花生滷肉</t>
    <phoneticPr fontId="5" type="noConversion"/>
  </si>
  <si>
    <t>麥克雞塊</t>
    <phoneticPr fontId="4" type="noConversion"/>
  </si>
  <si>
    <t>黑胡椒醬</t>
    <phoneticPr fontId="3" type="noConversion"/>
  </si>
  <si>
    <t>滷味小點</t>
    <phoneticPr fontId="5" type="noConversion"/>
  </si>
  <si>
    <t>酸菜豬血湯</t>
    <phoneticPr fontId="5" type="noConversion"/>
  </si>
  <si>
    <t>白蘿蔔</t>
    <phoneticPr fontId="3" type="noConversion"/>
  </si>
  <si>
    <t>冬瓜米苔目</t>
    <phoneticPr fontId="5" type="noConversion"/>
  </si>
  <si>
    <t>瓜仔燒雞</t>
    <phoneticPr fontId="5" type="noConversion"/>
  </si>
  <si>
    <t>梅干絞肉</t>
    <phoneticPr fontId="5" type="noConversion"/>
  </si>
  <si>
    <t>南瓜炒蛋</t>
    <phoneticPr fontId="5" type="noConversion"/>
  </si>
  <si>
    <t>梅干絞肉</t>
    <phoneticPr fontId="3" type="noConversion"/>
  </si>
  <si>
    <t>梅乾菜</t>
    <phoneticPr fontId="3" type="noConversion"/>
  </si>
  <si>
    <t>花瓜肉燥</t>
    <phoneticPr fontId="4" type="noConversion"/>
  </si>
  <si>
    <t>碎花瓜</t>
    <phoneticPr fontId="3" type="noConversion"/>
  </si>
  <si>
    <t>香雞堡</t>
    <phoneticPr fontId="3" type="noConversion"/>
  </si>
  <si>
    <t>花瓜肉燥</t>
    <phoneticPr fontId="5" type="noConversion"/>
  </si>
  <si>
    <t>滷什錦</t>
    <phoneticPr fontId="4" type="noConversion"/>
  </si>
  <si>
    <t>百頁豆腐</t>
    <phoneticPr fontId="3" type="noConversion"/>
  </si>
  <si>
    <t>海帶結</t>
    <phoneticPr fontId="3" type="noConversion"/>
  </si>
  <si>
    <t>鳥蛋</t>
    <phoneticPr fontId="3" type="noConversion"/>
  </si>
  <si>
    <t>玉米穗</t>
    <phoneticPr fontId="3" type="noConversion"/>
  </si>
  <si>
    <t>冬瓜糖磚</t>
    <phoneticPr fontId="3" type="noConversion"/>
  </si>
  <si>
    <t>杏鮑菇頭</t>
    <phoneticPr fontId="3" type="noConversion"/>
  </si>
  <si>
    <t>滷什錦</t>
    <phoneticPr fontId="5" type="noConversion"/>
  </si>
  <si>
    <t xml:space="preserve">大西國中 葷食菜單   </t>
    <phoneticPr fontId="4" type="noConversion"/>
  </si>
  <si>
    <t>107年11月</t>
    <phoneticPr fontId="5" type="noConversion"/>
  </si>
  <si>
    <t>蕃茄豆腐</t>
    <phoneticPr fontId="5" type="noConversion"/>
  </si>
  <si>
    <t>紅燒肉丁</t>
    <phoneticPr fontId="5" type="noConversion"/>
  </si>
  <si>
    <t>什錦炒麵</t>
    <phoneticPr fontId="5" type="noConversion"/>
  </si>
  <si>
    <t>蒲瓜貢丸片</t>
    <phoneticPr fontId="5" type="noConversion"/>
  </si>
  <si>
    <t>咖哩雞丁</t>
    <phoneticPr fontId="5" type="noConversion"/>
  </si>
  <si>
    <t>和峰食品有限公司   竹南鎮崎頂里13鄰崎頂5號   電話:037-580036   傳真:037-584300</t>
    <phoneticPr fontId="4" type="noConversion"/>
  </si>
  <si>
    <t>蕃茄豆腐</t>
    <phoneticPr fontId="4" type="noConversion"/>
  </si>
  <si>
    <t>豆腐</t>
    <phoneticPr fontId="3" type="noConversion"/>
  </si>
  <si>
    <t>紅燒肉丁</t>
    <phoneticPr fontId="4" type="noConversion"/>
  </si>
  <si>
    <t>白蘿蔔</t>
    <phoneticPr fontId="3" type="noConversion"/>
  </si>
  <si>
    <t>紅蘿蔔</t>
    <phoneticPr fontId="3" type="noConversion"/>
  </si>
  <si>
    <t>什錦炒麵</t>
    <phoneticPr fontId="4" type="noConversion"/>
  </si>
  <si>
    <t>黃油麵</t>
    <phoneticPr fontId="3" type="noConversion"/>
  </si>
  <si>
    <t>高麗菜</t>
    <phoneticPr fontId="3" type="noConversion"/>
  </si>
  <si>
    <t>肉絲</t>
    <phoneticPr fontId="3" type="noConversion"/>
  </si>
  <si>
    <t>紅蘿蔔</t>
    <phoneticPr fontId="3" type="noConversion"/>
  </si>
  <si>
    <t>乾木耳絲</t>
    <phoneticPr fontId="3" type="noConversion"/>
  </si>
  <si>
    <t>青蔥</t>
    <phoneticPr fontId="4" type="noConversion"/>
  </si>
  <si>
    <t>蒲瓜貢丸片</t>
    <phoneticPr fontId="3" type="noConversion"/>
  </si>
  <si>
    <t>蒲瓜</t>
    <phoneticPr fontId="3" type="noConversion"/>
  </si>
  <si>
    <t>貢丸片</t>
    <phoneticPr fontId="3" type="noConversion"/>
  </si>
  <si>
    <t>魚板絲</t>
    <phoneticPr fontId="3" type="noConversion"/>
  </si>
  <si>
    <t>4包</t>
    <phoneticPr fontId="3" type="noConversion"/>
  </si>
  <si>
    <t>咖哩雞丁</t>
    <phoneticPr fontId="3" type="noConversion"/>
  </si>
  <si>
    <t>雞胸丁</t>
    <phoneticPr fontId="4" type="noConversion"/>
  </si>
  <si>
    <t>馬鈴薯</t>
    <phoneticPr fontId="3" type="noConversion"/>
  </si>
  <si>
    <t>水果</t>
    <phoneticPr fontId="5" type="noConversion"/>
  </si>
  <si>
    <t>保久豆漿</t>
    <phoneticPr fontId="5" type="noConversion"/>
  </si>
  <si>
    <t>鮮奶</t>
    <phoneticPr fontId="5" type="noConversion"/>
  </si>
  <si>
    <t>優酪乳</t>
    <phoneticPr fontId="5" type="noConversion"/>
  </si>
  <si>
    <t>保久豆漿</t>
    <phoneticPr fontId="3" type="noConversion"/>
  </si>
  <si>
    <t>鮮奶</t>
    <phoneticPr fontId="3" type="noConversion"/>
  </si>
  <si>
    <t>優酪乳</t>
    <phoneticPr fontId="3" type="noConversion"/>
  </si>
  <si>
    <t>水果</t>
    <phoneticPr fontId="4" type="noConversion"/>
  </si>
  <si>
    <t>豆漿</t>
    <phoneticPr fontId="3" type="noConversion"/>
  </si>
  <si>
    <t>珍珠豆奶</t>
    <phoneticPr fontId="5" type="noConversion"/>
  </si>
  <si>
    <t>珍珠豆奶</t>
    <phoneticPr fontId="4" type="noConversion"/>
  </si>
  <si>
    <t>糖醋魚丁</t>
  </si>
  <si>
    <t>百頁豆腐</t>
  </si>
  <si>
    <t>洋蔥</t>
  </si>
  <si>
    <t>彩椒</t>
  </si>
  <si>
    <t>鳳梨丁罐頭</t>
  </si>
  <si>
    <t>水鯊丁</t>
  </si>
  <si>
    <t>糖醋魚丁</t>
    <phoneticPr fontId="4" type="noConversion"/>
  </si>
  <si>
    <t>柳葉魚</t>
    <phoneticPr fontId="3" type="noConversion"/>
  </si>
  <si>
    <t>鮮炒三絲</t>
    <phoneticPr fontId="5" type="noConversion"/>
  </si>
  <si>
    <t>蜜汁腿排*1</t>
    <phoneticPr fontId="5" type="noConversion"/>
  </si>
  <si>
    <t>黃金柳葉魚*2</t>
    <phoneticPr fontId="5" type="noConversion"/>
  </si>
  <si>
    <t>麥克雞塊*2</t>
    <phoneticPr fontId="5" type="noConversion"/>
  </si>
  <si>
    <t>起司雞排*1</t>
    <phoneticPr fontId="5" type="noConversion"/>
  </si>
  <si>
    <t>鮮嫩雞腿*1</t>
    <phoneticPr fontId="5" type="noConversion"/>
  </si>
  <si>
    <t>香雞堡*1</t>
    <phoneticPr fontId="5" type="noConversion"/>
  </si>
  <si>
    <t>漢堡麵包*1</t>
    <phoneticPr fontId="5" type="noConversion"/>
  </si>
  <si>
    <t>香草腿排*1</t>
    <phoneticPr fontId="5" type="noConversion"/>
  </si>
  <si>
    <t>蜜汁腿排*1</t>
    <phoneticPr fontId="4" type="noConversion"/>
  </si>
  <si>
    <t>黃金柳葉魚*2</t>
    <phoneticPr fontId="4" type="noConversion"/>
  </si>
  <si>
    <t>起司雞排*1</t>
    <phoneticPr fontId="3" type="noConversion"/>
  </si>
  <si>
    <t>鮮嫩雞腿*1</t>
    <phoneticPr fontId="3" type="noConversion"/>
  </si>
  <si>
    <t>漢堡麵包*1</t>
    <phoneticPr fontId="3" type="noConversion"/>
  </si>
  <si>
    <t>香雞堡*1</t>
    <phoneticPr fontId="3" type="noConversion"/>
  </si>
  <si>
    <t>鹹魚</t>
    <phoneticPr fontId="3" type="noConversion"/>
  </si>
  <si>
    <t>香草腿排*1</t>
    <phoneticPr fontId="4" type="noConversion"/>
  </si>
  <si>
    <t>鮮炒三絲</t>
    <phoneticPr fontId="4" type="noConversion"/>
  </si>
  <si>
    <t>香酥鹹魚*1</t>
    <phoneticPr fontId="3" type="noConversion"/>
  </si>
  <si>
    <t>香酥鹹魚*1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</si>
</sst>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&quot;月&quot;d&quot;日&quot;"/>
    <numFmt numFmtId="177" formatCode="0.0_);[Red]\(0.0\)"/>
    <numFmt numFmtId="178" formatCode="0.0"/>
    <numFmt numFmtId="179" formatCode="#,##0.0_);[Red]\(#,##0.0\)"/>
    <numFmt numFmtId="180" formatCode="0.0_ "/>
  </numFmts>
  <fonts count="18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u/>
      <sz val="12"/>
      <color theme="10"/>
      <name val="新細明體"/>
      <family val="2"/>
      <charset val="136"/>
      <scheme val="minor"/>
    </font>
    <font>
      <u/>
      <sz val="12"/>
      <color theme="11"/>
      <name val="新細明體"/>
      <family val="2"/>
      <charset val="136"/>
      <scheme val="minor"/>
    </font>
    <font>
      <sz val="14"/>
      <name val="Times New Roman"/>
      <family val="1"/>
    </font>
    <font>
      <sz val="12"/>
      <name val="新細明體"/>
      <family val="2"/>
      <charset val="136"/>
      <scheme val="minor"/>
    </font>
    <font>
      <sz val="20"/>
      <name val="標楷體"/>
      <family val="4"/>
      <charset val="136"/>
    </font>
    <font>
      <sz val="18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6" fillId="0" borderId="0"/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/>
    </xf>
    <xf numFmtId="176" fontId="2" fillId="0" borderId="1" xfId="1" applyNumberFormat="1" applyFont="1" applyFill="1" applyBorder="1" applyAlignment="1">
      <alignment horizontal="center" vertical="center"/>
    </xf>
    <xf numFmtId="177" fontId="7" fillId="0" borderId="0" xfId="2" applyNumberFormat="1" applyFont="1" applyBorder="1" applyAlignment="1"/>
    <xf numFmtId="0" fontId="7" fillId="0" borderId="9" xfId="2" applyFont="1" applyBorder="1"/>
    <xf numFmtId="0" fontId="7" fillId="0" borderId="0" xfId="2" applyFont="1" applyBorder="1" applyAlignment="1"/>
    <xf numFmtId="178" fontId="7" fillId="0" borderId="10" xfId="2" applyNumberFormat="1" applyFont="1" applyFill="1" applyBorder="1" applyAlignment="1"/>
    <xf numFmtId="177" fontId="7" fillId="0" borderId="11" xfId="1" applyNumberFormat="1" applyFont="1" applyFill="1" applyBorder="1" applyAlignment="1">
      <alignment vertical="center" shrinkToFit="1"/>
    </xf>
    <xf numFmtId="179" fontId="7" fillId="0" borderId="6" xfId="2" applyNumberFormat="1" applyFont="1" applyFill="1" applyBorder="1" applyAlignment="1">
      <alignment horizontal="left" vertical="center" shrinkToFit="1"/>
    </xf>
    <xf numFmtId="177" fontId="7" fillId="0" borderId="8" xfId="2" applyNumberFormat="1" applyFont="1" applyFill="1" applyBorder="1" applyAlignment="1">
      <alignment vertical="center" shrinkToFit="1"/>
    </xf>
    <xf numFmtId="179" fontId="7" fillId="0" borderId="9" xfId="2" applyNumberFormat="1" applyFont="1" applyFill="1" applyBorder="1" applyAlignment="1">
      <alignment horizontal="left" vertical="center" shrinkToFit="1"/>
    </xf>
    <xf numFmtId="177" fontId="7" fillId="0" borderId="11" xfId="2" applyNumberFormat="1" applyFont="1" applyFill="1" applyBorder="1" applyAlignment="1">
      <alignment vertical="center" shrinkToFit="1"/>
    </xf>
    <xf numFmtId="0" fontId="7" fillId="0" borderId="9" xfId="2" applyFont="1" applyFill="1" applyBorder="1"/>
    <xf numFmtId="179" fontId="7" fillId="0" borderId="6" xfId="1" applyNumberFormat="1" applyFont="1" applyFill="1" applyBorder="1" applyAlignment="1">
      <alignment horizontal="left" vertical="center" shrinkToFit="1"/>
    </xf>
    <xf numFmtId="177" fontId="7" fillId="0" borderId="8" xfId="1" applyNumberFormat="1" applyFont="1" applyFill="1" applyBorder="1" applyAlignment="1">
      <alignment vertical="center" shrinkToFit="1"/>
    </xf>
    <xf numFmtId="177" fontId="7" fillId="3" borderId="10" xfId="2" applyNumberFormat="1" applyFont="1" applyFill="1" applyBorder="1" applyAlignment="1">
      <alignment horizontal="right" vertical="center" shrinkToFit="1"/>
    </xf>
    <xf numFmtId="179" fontId="7" fillId="0" borderId="9" xfId="1" applyNumberFormat="1" applyFont="1" applyFill="1" applyBorder="1" applyAlignment="1">
      <alignment horizontal="left" vertical="center" shrinkToFit="1"/>
    </xf>
    <xf numFmtId="177" fontId="7" fillId="0" borderId="6" xfId="1" applyNumberFormat="1" applyFont="1" applyBorder="1" applyAlignment="1">
      <alignment horizontal="left" vertical="center" shrinkToFit="1"/>
    </xf>
    <xf numFmtId="177" fontId="7" fillId="0" borderId="6" xfId="1" applyNumberFormat="1" applyFont="1" applyFill="1" applyBorder="1" applyAlignment="1">
      <alignment horizontal="left" vertical="center" shrinkToFit="1"/>
    </xf>
    <xf numFmtId="177" fontId="7" fillId="0" borderId="9" xfId="1" applyNumberFormat="1" applyFont="1" applyBorder="1" applyAlignment="1">
      <alignment horizontal="left" vertical="center" shrinkToFit="1"/>
    </xf>
    <xf numFmtId="177" fontId="7" fillId="0" borderId="11" xfId="1" applyNumberFormat="1" applyFont="1" applyBorder="1" applyAlignment="1">
      <alignment vertical="center" shrinkToFit="1"/>
    </xf>
    <xf numFmtId="177" fontId="7" fillId="0" borderId="9" xfId="1" applyNumberFormat="1" applyFont="1" applyFill="1" applyBorder="1" applyAlignment="1">
      <alignment horizontal="left" vertical="center" shrinkToFit="1"/>
    </xf>
    <xf numFmtId="177" fontId="7" fillId="0" borderId="8" xfId="0" applyNumberFormat="1" applyFont="1" applyFill="1" applyBorder="1" applyAlignment="1">
      <alignment horizontal="right" vertical="center" shrinkToFit="1"/>
    </xf>
    <xf numFmtId="177" fontId="7" fillId="0" borderId="11" xfId="0" applyNumberFormat="1" applyFont="1" applyFill="1" applyBorder="1" applyAlignment="1">
      <alignment horizontal="right" vertical="center" shrinkToFit="1"/>
    </xf>
    <xf numFmtId="0" fontId="7" fillId="0" borderId="9" xfId="0" applyFont="1" applyFill="1" applyBorder="1" applyAlignment="1">
      <alignment horizontal="left" vertical="center" shrinkToFit="1"/>
    </xf>
    <xf numFmtId="177" fontId="7" fillId="0" borderId="7" xfId="0" applyNumberFormat="1" applyFont="1" applyFill="1" applyBorder="1" applyAlignment="1">
      <alignment vertical="center" shrinkToFit="1"/>
    </xf>
    <xf numFmtId="177" fontId="7" fillId="0" borderId="11" xfId="1" applyNumberFormat="1" applyFont="1" applyFill="1" applyBorder="1" applyAlignment="1">
      <alignment horizontal="right" vertical="center" shrinkToFit="1"/>
    </xf>
    <xf numFmtId="177" fontId="7" fillId="3" borderId="10" xfId="0" applyNumberFormat="1" applyFont="1" applyFill="1" applyBorder="1" applyAlignment="1">
      <alignment horizontal="right" vertical="center" shrinkToFit="1"/>
    </xf>
    <xf numFmtId="177" fontId="7" fillId="4" borderId="10" xfId="0" applyNumberFormat="1" applyFont="1" applyFill="1" applyBorder="1" applyAlignment="1">
      <alignment horizontal="right" vertical="center" shrinkToFit="1"/>
    </xf>
    <xf numFmtId="177" fontId="7" fillId="0" borderId="10" xfId="0" applyNumberFormat="1" applyFont="1" applyFill="1" applyBorder="1" applyAlignment="1">
      <alignment horizontal="right" vertical="center" shrinkToFit="1"/>
    </xf>
    <xf numFmtId="177" fontId="7" fillId="0" borderId="11" xfId="1" applyNumberFormat="1" applyFont="1" applyBorder="1" applyAlignment="1">
      <alignment horizontal="right" vertical="center" shrinkToFit="1"/>
    </xf>
    <xf numFmtId="177" fontId="7" fillId="0" borderId="8" xfId="1" applyNumberFormat="1" applyFont="1" applyBorder="1" applyAlignment="1">
      <alignment horizontal="right" vertical="center" shrinkToFit="1"/>
    </xf>
    <xf numFmtId="179" fontId="7" fillId="0" borderId="6" xfId="0" applyNumberFormat="1" applyFont="1" applyFill="1" applyBorder="1" applyAlignment="1">
      <alignment horizontal="left" vertical="center" shrinkToFit="1"/>
    </xf>
    <xf numFmtId="177" fontId="7" fillId="0" borderId="8" xfId="0" applyNumberFormat="1" applyFont="1" applyFill="1" applyBorder="1" applyAlignment="1">
      <alignment vertical="center" shrinkToFit="1"/>
    </xf>
    <xf numFmtId="179" fontId="7" fillId="0" borderId="7" xfId="0" applyNumberFormat="1" applyFont="1" applyFill="1" applyBorder="1" applyAlignment="1">
      <alignment horizontal="right" vertical="center" shrinkToFit="1"/>
    </xf>
    <xf numFmtId="179" fontId="7" fillId="0" borderId="9" xfId="0" applyNumberFormat="1" applyFont="1" applyFill="1" applyBorder="1" applyAlignment="1">
      <alignment horizontal="left" vertical="center" shrinkToFit="1"/>
    </xf>
    <xf numFmtId="177" fontId="7" fillId="0" borderId="11" xfId="0" applyNumberFormat="1" applyFont="1" applyFill="1" applyBorder="1" applyAlignment="1">
      <alignment vertical="center" shrinkToFit="1"/>
    </xf>
    <xf numFmtId="177" fontId="7" fillId="0" borderId="8" xfId="1" applyNumberFormat="1" applyFont="1" applyFill="1" applyBorder="1" applyAlignment="1">
      <alignment horizontal="right" vertical="center" shrinkToFit="1"/>
    </xf>
    <xf numFmtId="0" fontId="7" fillId="0" borderId="0" xfId="1" applyFont="1"/>
    <xf numFmtId="177" fontId="7" fillId="0" borderId="0" xfId="1" applyNumberFormat="1" applyFont="1" applyAlignment="1"/>
    <xf numFmtId="177" fontId="7" fillId="0" borderId="0" xfId="1" applyNumberFormat="1" applyFont="1" applyBorder="1" applyAlignment="1">
      <alignment vertical="center" shrinkToFit="1"/>
    </xf>
    <xf numFmtId="177" fontId="7" fillId="0" borderId="0" xfId="0" applyNumberFormat="1" applyFont="1" applyFill="1" applyBorder="1" applyAlignment="1">
      <alignment vertical="center" shrinkToFit="1"/>
    </xf>
    <xf numFmtId="0" fontId="7" fillId="0" borderId="6" xfId="0" applyFont="1" applyBorder="1" applyAlignment="1">
      <alignment horizontal="left" vertical="center" shrinkToFit="1"/>
    </xf>
    <xf numFmtId="177" fontId="7" fillId="0" borderId="8" xfId="0" applyNumberFormat="1" applyFont="1" applyBorder="1" applyAlignment="1">
      <alignment horizontal="right" vertical="center" shrinkToFit="1"/>
    </xf>
    <xf numFmtId="0" fontId="7" fillId="0" borderId="9" xfId="0" applyFont="1" applyBorder="1" applyAlignment="1">
      <alignment horizontal="left" vertical="center" shrinkToFit="1"/>
    </xf>
    <xf numFmtId="177" fontId="7" fillId="0" borderId="11" xfId="0" applyNumberFormat="1" applyFont="1" applyBorder="1" applyAlignment="1">
      <alignment horizontal="right" vertical="center" shrinkToFit="1"/>
    </xf>
    <xf numFmtId="177" fontId="7" fillId="0" borderId="2" xfId="0" applyNumberFormat="1" applyFont="1" applyFill="1" applyBorder="1" applyAlignment="1">
      <alignment vertical="center" shrinkToFit="1"/>
    </xf>
    <xf numFmtId="0" fontId="7" fillId="0" borderId="9" xfId="0" applyFont="1" applyFill="1" applyBorder="1" applyAlignment="1"/>
    <xf numFmtId="0" fontId="7" fillId="0" borderId="9" xfId="1" applyFont="1" applyBorder="1"/>
    <xf numFmtId="0" fontId="7" fillId="0" borderId="0" xfId="1" applyFont="1" applyBorder="1" applyAlignment="1">
      <alignment shrinkToFit="1"/>
    </xf>
    <xf numFmtId="0" fontId="7" fillId="0" borderId="0" xfId="1" applyFont="1" applyBorder="1"/>
    <xf numFmtId="0" fontId="7" fillId="0" borderId="0" xfId="1" applyFont="1" applyBorder="1" applyAlignment="1">
      <alignment horizontal="left"/>
    </xf>
    <xf numFmtId="177" fontId="7" fillId="0" borderId="0" xfId="1" applyNumberFormat="1" applyFont="1" applyBorder="1"/>
    <xf numFmtId="177" fontId="7" fillId="0" borderId="0" xfId="1" applyNumberFormat="1" applyFont="1" applyBorder="1" applyAlignment="1"/>
    <xf numFmtId="177" fontId="7" fillId="0" borderId="0" xfId="1" applyNumberFormat="1" applyFont="1" applyBorder="1" applyAlignment="1">
      <alignment horizontal="center" shrinkToFit="1"/>
    </xf>
    <xf numFmtId="177" fontId="7" fillId="0" borderId="0" xfId="1" applyNumberFormat="1" applyFont="1" applyBorder="1" applyAlignment="1">
      <alignment shrinkToFit="1"/>
    </xf>
    <xf numFmtId="0" fontId="7" fillId="2" borderId="1" xfId="1" applyFont="1" applyFill="1" applyBorder="1" applyAlignment="1">
      <alignment vertical="center" textRotation="255" wrapText="1"/>
    </xf>
    <xf numFmtId="0" fontId="7" fillId="2" borderId="1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left" vertical="center" shrinkToFit="1"/>
    </xf>
    <xf numFmtId="178" fontId="7" fillId="0" borderId="6" xfId="1" applyNumberFormat="1" applyFont="1" applyFill="1" applyBorder="1" applyAlignment="1">
      <alignment horizontal="right" vertical="center" shrinkToFit="1"/>
    </xf>
    <xf numFmtId="178" fontId="7" fillId="0" borderId="7" xfId="1" applyNumberFormat="1" applyFont="1" applyFill="1" applyBorder="1" applyAlignment="1">
      <alignment horizontal="right" vertical="center" shrinkToFit="1"/>
    </xf>
    <xf numFmtId="178" fontId="7" fillId="3" borderId="7" xfId="1" applyNumberFormat="1" applyFont="1" applyFill="1" applyBorder="1" applyAlignment="1">
      <alignment horizontal="right" vertical="center" shrinkToFit="1"/>
    </xf>
    <xf numFmtId="178" fontId="7" fillId="0" borderId="9" xfId="1" applyNumberFormat="1" applyFont="1" applyFill="1" applyBorder="1" applyAlignment="1">
      <alignment horizontal="right" vertical="center" shrinkToFit="1"/>
    </xf>
    <xf numFmtId="178" fontId="7" fillId="3" borderId="10" xfId="1" applyNumberFormat="1" applyFont="1" applyFill="1" applyBorder="1" applyAlignment="1">
      <alignment horizontal="right" vertical="center" shrinkToFit="1"/>
    </xf>
    <xf numFmtId="177" fontId="7" fillId="0" borderId="9" xfId="1" applyNumberFormat="1" applyFont="1" applyFill="1" applyBorder="1" applyAlignment="1">
      <alignment vertical="center" shrinkToFit="1"/>
    </xf>
    <xf numFmtId="177" fontId="7" fillId="0" borderId="10" xfId="1" applyNumberFormat="1" applyFont="1" applyFill="1" applyBorder="1" applyAlignment="1">
      <alignment vertical="center" shrinkToFit="1"/>
    </xf>
    <xf numFmtId="0" fontId="7" fillId="0" borderId="11" xfId="1" applyFont="1" applyBorder="1" applyAlignment="1"/>
    <xf numFmtId="0" fontId="7" fillId="0" borderId="9" xfId="1" applyFont="1" applyFill="1" applyBorder="1" applyAlignment="1"/>
    <xf numFmtId="0" fontId="7" fillId="0" borderId="10" xfId="1" applyFont="1" applyFill="1" applyBorder="1" applyAlignment="1"/>
    <xf numFmtId="0" fontId="7" fillId="0" borderId="12" xfId="1" applyFont="1" applyFill="1" applyBorder="1" applyAlignment="1"/>
    <xf numFmtId="176" fontId="2" fillId="0" borderId="13" xfId="1" applyNumberFormat="1" applyFont="1" applyFill="1" applyBorder="1" applyAlignment="1">
      <alignment horizontal="center" vertical="center"/>
    </xf>
    <xf numFmtId="177" fontId="7" fillId="0" borderId="9" xfId="1" applyNumberFormat="1" applyFont="1" applyFill="1" applyBorder="1" applyAlignment="1">
      <alignment horizontal="right" vertical="center" shrinkToFit="1"/>
    </xf>
    <xf numFmtId="179" fontId="7" fillId="0" borderId="7" xfId="1" applyNumberFormat="1" applyFont="1" applyFill="1" applyBorder="1" applyAlignment="1">
      <alignment horizontal="right" vertical="center" shrinkToFit="1"/>
    </xf>
    <xf numFmtId="177" fontId="7" fillId="4" borderId="10" xfId="1" applyNumberFormat="1" applyFont="1" applyFill="1" applyBorder="1" applyAlignment="1">
      <alignment horizontal="right" vertical="center" shrinkToFit="1"/>
    </xf>
    <xf numFmtId="0" fontId="7" fillId="0" borderId="9" xfId="1" applyFont="1" applyFill="1" applyBorder="1"/>
    <xf numFmtId="177" fontId="7" fillId="0" borderId="10" xfId="1" applyNumberFormat="1" applyFont="1" applyFill="1" applyBorder="1" applyAlignment="1">
      <alignment horizontal="right" vertical="center" shrinkToFit="1"/>
    </xf>
    <xf numFmtId="0" fontId="7" fillId="0" borderId="11" xfId="1" applyFont="1" applyFill="1" applyBorder="1" applyAlignment="1"/>
    <xf numFmtId="0" fontId="7" fillId="0" borderId="0" xfId="1" applyFont="1" applyFill="1" applyBorder="1" applyAlignment="1"/>
    <xf numFmtId="177" fontId="7" fillId="0" borderId="0" xfId="1" applyNumberFormat="1" applyFont="1" applyFill="1" applyBorder="1" applyAlignment="1">
      <alignment vertical="center" shrinkToFit="1"/>
    </xf>
    <xf numFmtId="176" fontId="2" fillId="0" borderId="7" xfId="1" applyNumberFormat="1" applyFont="1" applyFill="1" applyBorder="1" applyAlignment="1">
      <alignment horizontal="center" vertical="center"/>
    </xf>
    <xf numFmtId="177" fontId="7" fillId="0" borderId="9" xfId="1" applyNumberFormat="1" applyFont="1" applyBorder="1" applyAlignment="1">
      <alignment horizontal="right" vertical="center" shrinkToFit="1"/>
    </xf>
    <xf numFmtId="177" fontId="7" fillId="4" borderId="7" xfId="1" applyNumberFormat="1" applyFont="1" applyFill="1" applyBorder="1" applyAlignment="1">
      <alignment horizontal="right" vertical="center" shrinkToFit="1"/>
    </xf>
    <xf numFmtId="177" fontId="7" fillId="0" borderId="10" xfId="1" applyNumberFormat="1" applyFont="1" applyBorder="1" applyAlignment="1">
      <alignment horizontal="right" vertical="center" shrinkToFit="1"/>
    </xf>
    <xf numFmtId="177" fontId="7" fillId="0" borderId="14" xfId="1" applyNumberFormat="1" applyFont="1" applyBorder="1" applyAlignment="1">
      <alignment horizontal="right" vertical="center" shrinkToFit="1"/>
    </xf>
    <xf numFmtId="177" fontId="7" fillId="0" borderId="12" xfId="1" applyNumberFormat="1" applyFont="1" applyBorder="1" applyAlignment="1">
      <alignment horizontal="right" vertical="center" shrinkToFit="1"/>
    </xf>
    <xf numFmtId="177" fontId="7" fillId="0" borderId="2" xfId="1" applyNumberFormat="1" applyFont="1" applyFill="1" applyBorder="1" applyAlignment="1">
      <alignment vertical="center" shrinkToFit="1"/>
    </xf>
    <xf numFmtId="177" fontId="7" fillId="3" borderId="10" xfId="1" applyNumberFormat="1" applyFont="1" applyFill="1" applyBorder="1" applyAlignment="1">
      <alignment horizontal="right" vertical="center" shrinkToFit="1"/>
    </xf>
    <xf numFmtId="177" fontId="7" fillId="0" borderId="11" xfId="1" applyNumberFormat="1" applyFont="1" applyBorder="1" applyAlignment="1"/>
    <xf numFmtId="178" fontId="7" fillId="0" borderId="10" xfId="1" applyNumberFormat="1" applyFont="1" applyFill="1" applyBorder="1" applyAlignment="1">
      <alignment horizontal="right" vertical="center" shrinkToFit="1"/>
    </xf>
    <xf numFmtId="177" fontId="7" fillId="2" borderId="1" xfId="1" applyNumberFormat="1" applyFont="1" applyFill="1" applyBorder="1" applyAlignment="1">
      <alignment vertical="center" textRotation="255" wrapText="1"/>
    </xf>
    <xf numFmtId="0" fontId="7" fillId="0" borderId="13" xfId="1" applyFont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177" fontId="8" fillId="0" borderId="9" xfId="1" applyNumberFormat="1" applyFont="1" applyBorder="1" applyAlignment="1">
      <alignment horizontal="left" vertical="top"/>
    </xf>
    <xf numFmtId="177" fontId="7" fillId="0" borderId="10" xfId="1" applyNumberFormat="1" applyFont="1" applyBorder="1" applyAlignment="1"/>
    <xf numFmtId="177" fontId="7" fillId="0" borderId="9" xfId="1" applyNumberFormat="1" applyFont="1" applyBorder="1" applyAlignment="1"/>
    <xf numFmtId="177" fontId="7" fillId="0" borderId="10" xfId="1" applyNumberFormat="1" applyFont="1" applyFill="1" applyBorder="1" applyAlignment="1"/>
    <xf numFmtId="177" fontId="7" fillId="0" borderId="9" xfId="1" applyNumberFormat="1" applyFont="1" applyBorder="1" applyAlignment="1">
      <alignment horizontal="left" vertical="top" shrinkToFit="1"/>
    </xf>
    <xf numFmtId="177" fontId="7" fillId="0" borderId="14" xfId="1" applyNumberFormat="1" applyFont="1" applyBorder="1" applyAlignment="1">
      <alignment horizontal="left" vertical="top" shrinkToFit="1"/>
    </xf>
    <xf numFmtId="177" fontId="7" fillId="0" borderId="3" xfId="1" applyNumberFormat="1" applyFont="1" applyBorder="1" applyAlignment="1"/>
    <xf numFmtId="177" fontId="7" fillId="0" borderId="12" xfId="1" applyNumberFormat="1" applyFont="1" applyBorder="1" applyAlignment="1"/>
    <xf numFmtId="177" fontId="7" fillId="0" borderId="14" xfId="1" applyNumberFormat="1" applyFont="1" applyBorder="1" applyAlignment="1"/>
    <xf numFmtId="0" fontId="7" fillId="0" borderId="0" xfId="1" applyFont="1" applyAlignment="1">
      <alignment wrapText="1"/>
    </xf>
    <xf numFmtId="0" fontId="7" fillId="0" borderId="0" xfId="1" applyFont="1" applyAlignment="1"/>
    <xf numFmtId="0" fontId="11" fillId="0" borderId="0" xfId="1" applyFont="1" applyBorder="1" applyAlignment="1">
      <alignment wrapText="1"/>
    </xf>
    <xf numFmtId="178" fontId="7" fillId="3" borderId="6" xfId="1" applyNumberFormat="1" applyFont="1" applyFill="1" applyBorder="1" applyAlignment="1">
      <alignment horizontal="right" vertical="center" shrinkToFit="1"/>
    </xf>
    <xf numFmtId="177" fontId="7" fillId="0" borderId="7" xfId="1" applyNumberFormat="1" applyFont="1" applyFill="1" applyBorder="1" applyAlignment="1">
      <alignment horizontal="right" vertical="center" shrinkToFit="1"/>
    </xf>
    <xf numFmtId="0" fontId="7" fillId="0" borderId="9" xfId="1" applyFont="1" applyBorder="1" applyAlignment="1">
      <alignment shrinkToFit="1"/>
    </xf>
    <xf numFmtId="177" fontId="7" fillId="0" borderId="8" xfId="1" applyNumberFormat="1" applyFont="1" applyBorder="1" applyAlignment="1"/>
    <xf numFmtId="177" fontId="7" fillId="0" borderId="15" xfId="1" applyNumberFormat="1" applyFont="1" applyBorder="1" applyAlignment="1"/>
    <xf numFmtId="0" fontId="7" fillId="0" borderId="9" xfId="1" applyFont="1" applyFill="1" applyBorder="1" applyAlignment="1">
      <alignment shrinkToFit="1"/>
    </xf>
    <xf numFmtId="0" fontId="7" fillId="0" borderId="9" xfId="0" applyFont="1" applyBorder="1" applyAlignment="1"/>
    <xf numFmtId="0" fontId="7" fillId="0" borderId="9" xfId="0" applyFont="1" applyFill="1" applyBorder="1" applyAlignment="1">
      <alignment shrinkToFit="1"/>
    </xf>
    <xf numFmtId="177" fontId="7" fillId="0" borderId="11" xfId="0" applyNumberFormat="1" applyFont="1" applyFill="1" applyBorder="1" applyAlignment="1"/>
    <xf numFmtId="177" fontId="7" fillId="0" borderId="11" xfId="0" applyNumberFormat="1" applyFont="1" applyBorder="1" applyAlignment="1"/>
    <xf numFmtId="0" fontId="7" fillId="0" borderId="9" xfId="2" applyFont="1" applyFill="1" applyBorder="1" applyAlignment="1">
      <alignment shrinkToFit="1"/>
    </xf>
    <xf numFmtId="0" fontId="2" fillId="0" borderId="7" xfId="1" applyFont="1" applyFill="1" applyBorder="1" applyAlignment="1">
      <alignment horizontal="center" vertical="center"/>
    </xf>
    <xf numFmtId="177" fontId="7" fillId="4" borderId="9" xfId="1" applyNumberFormat="1" applyFont="1" applyFill="1" applyBorder="1" applyAlignment="1">
      <alignment horizontal="right" vertical="center" shrinkToFit="1"/>
    </xf>
    <xf numFmtId="177" fontId="7" fillId="0" borderId="14" xfId="1" applyNumberFormat="1" applyFont="1" applyFill="1" applyBorder="1" applyAlignment="1">
      <alignment horizontal="left" vertical="center" shrinkToFit="1"/>
    </xf>
    <xf numFmtId="177" fontId="7" fillId="0" borderId="15" xfId="1" applyNumberFormat="1" applyFont="1" applyFill="1" applyBorder="1" applyAlignment="1">
      <alignment vertical="center" shrinkToFit="1"/>
    </xf>
    <xf numFmtId="177" fontId="7" fillId="0" borderId="14" xfId="1" applyNumberFormat="1" applyFont="1" applyBorder="1" applyAlignment="1">
      <alignment horizontal="left" vertical="center" shrinkToFit="1"/>
    </xf>
    <xf numFmtId="177" fontId="7" fillId="0" borderId="15" xfId="1" applyNumberFormat="1" applyFont="1" applyBorder="1" applyAlignment="1">
      <alignment vertical="center" shrinkToFit="1"/>
    </xf>
    <xf numFmtId="179" fontId="7" fillId="0" borderId="6" xfId="0" applyNumberFormat="1" applyFont="1" applyFill="1" applyBorder="1" applyAlignment="1">
      <alignment horizontal="right" vertical="center" shrinkToFit="1"/>
    </xf>
    <xf numFmtId="179" fontId="7" fillId="0" borderId="0" xfId="1" applyNumberFormat="1" applyFont="1" applyFill="1" applyBorder="1" applyAlignment="1">
      <alignment horizontal="left" vertical="center" shrinkToFit="1"/>
    </xf>
    <xf numFmtId="179" fontId="7" fillId="0" borderId="8" xfId="1" applyNumberFormat="1" applyFont="1" applyFill="1" applyBorder="1" applyAlignment="1">
      <alignment horizontal="left" vertical="center" shrinkToFit="1"/>
    </xf>
    <xf numFmtId="179" fontId="7" fillId="0" borderId="0" xfId="0" applyNumberFormat="1" applyFont="1" applyFill="1" applyBorder="1" applyAlignment="1">
      <alignment horizontal="left" vertical="center" shrinkToFit="1"/>
    </xf>
    <xf numFmtId="177" fontId="7" fillId="0" borderId="11" xfId="2" applyNumberFormat="1" applyFont="1" applyFill="1" applyBorder="1" applyAlignment="1">
      <alignment horizontal="right" vertical="center" shrinkToFit="1"/>
    </xf>
    <xf numFmtId="0" fontId="7" fillId="0" borderId="0" xfId="1" applyFont="1" applyFill="1" applyBorder="1"/>
    <xf numFmtId="177" fontId="7" fillId="0" borderId="0" xfId="1" applyNumberFormat="1" applyFont="1" applyFill="1" applyBorder="1" applyAlignment="1">
      <alignment horizontal="left" vertical="center" shrinkToFit="1"/>
    </xf>
    <xf numFmtId="177" fontId="7" fillId="0" borderId="12" xfId="1" applyNumberFormat="1" applyFont="1" applyFill="1" applyBorder="1" applyAlignment="1">
      <alignment vertical="center" shrinkToFit="1"/>
    </xf>
    <xf numFmtId="0" fontId="2" fillId="0" borderId="0" xfId="1" applyFont="1" applyFill="1"/>
    <xf numFmtId="0" fontId="2" fillId="0" borderId="4" xfId="1" applyFont="1" applyFill="1" applyBorder="1" applyAlignment="1">
      <alignment horizontal="center" vertical="center"/>
    </xf>
    <xf numFmtId="0" fontId="2" fillId="0" borderId="1" xfId="1" applyFont="1" applyFill="1" applyBorder="1"/>
    <xf numFmtId="0" fontId="2" fillId="0" borderId="4" xfId="1" applyFont="1" applyFill="1" applyBorder="1" applyAlignment="1">
      <alignment horizontal="center" vertical="center" wrapText="1"/>
    </xf>
    <xf numFmtId="176" fontId="2" fillId="0" borderId="12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176" fontId="2" fillId="0" borderId="1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right" shrinkToFit="1"/>
    </xf>
    <xf numFmtId="177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right"/>
    </xf>
    <xf numFmtId="177" fontId="7" fillId="0" borderId="7" xfId="1" applyNumberFormat="1" applyFont="1" applyFill="1" applyBorder="1" applyAlignment="1">
      <alignment vertical="center" shrinkToFit="1"/>
    </xf>
    <xf numFmtId="178" fontId="7" fillId="4" borderId="10" xfId="0" applyNumberFormat="1" applyFont="1" applyFill="1" applyBorder="1" applyAlignment="1">
      <alignment horizontal="right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5" xfId="1" applyNumberFormat="1" applyFont="1" applyFill="1" applyBorder="1" applyAlignment="1">
      <alignment horizontal="center" vertical="center"/>
    </xf>
    <xf numFmtId="180" fontId="7" fillId="0" borderId="11" xfId="1" applyNumberFormat="1" applyFont="1" applyBorder="1" applyAlignment="1"/>
    <xf numFmtId="179" fontId="7" fillId="0" borderId="10" xfId="1" applyNumberFormat="1" applyFont="1" applyFill="1" applyBorder="1" applyAlignment="1">
      <alignment horizontal="right" vertical="center" shrinkToFit="1"/>
    </xf>
    <xf numFmtId="177" fontId="7" fillId="0" borderId="11" xfId="0" applyNumberFormat="1" applyFont="1" applyFill="1" applyBorder="1" applyAlignment="1">
      <alignment horizontal="right"/>
    </xf>
    <xf numFmtId="178" fontId="7" fillId="0" borderId="7" xfId="0" applyNumberFormat="1" applyFont="1" applyFill="1" applyBorder="1" applyAlignment="1">
      <alignment horizontal="right" vertical="center" shrinkToFit="1"/>
    </xf>
    <xf numFmtId="178" fontId="7" fillId="0" borderId="10" xfId="1" applyNumberFormat="1" applyFont="1" applyFill="1" applyBorder="1" applyAlignment="1"/>
    <xf numFmtId="177" fontId="7" fillId="0" borderId="10" xfId="2" applyNumberFormat="1" applyFont="1" applyFill="1" applyBorder="1" applyAlignment="1">
      <alignment horizontal="right" vertical="center" shrinkToFit="1"/>
    </xf>
    <xf numFmtId="177" fontId="7" fillId="0" borderId="2" xfId="2" applyNumberFormat="1" applyFont="1" applyFill="1" applyBorder="1" applyAlignment="1">
      <alignment vertical="center" shrinkToFit="1"/>
    </xf>
    <xf numFmtId="177" fontId="7" fillId="0" borderId="0" xfId="2" applyNumberFormat="1" applyFont="1" applyFill="1" applyBorder="1" applyAlignment="1">
      <alignment vertical="center" shrinkToFit="1"/>
    </xf>
    <xf numFmtId="178" fontId="7" fillId="0" borderId="0" xfId="1" applyNumberFormat="1" applyFont="1" applyFill="1" applyBorder="1" applyAlignment="1"/>
    <xf numFmtId="0" fontId="7" fillId="0" borderId="6" xfId="1" applyFont="1" applyBorder="1" applyAlignment="1">
      <alignment horizontal="left" vertical="center" shrinkToFit="1"/>
    </xf>
    <xf numFmtId="177" fontId="7" fillId="0" borderId="8" xfId="1" applyNumberFormat="1" applyFont="1" applyBorder="1" applyAlignment="1">
      <alignment vertical="center" shrinkToFit="1"/>
    </xf>
    <xf numFmtId="0" fontId="7" fillId="0" borderId="9" xfId="1" applyFont="1" applyBorder="1" applyAlignment="1">
      <alignment horizontal="left" vertical="center" shrinkToFit="1"/>
    </xf>
    <xf numFmtId="0" fontId="14" fillId="0" borderId="3" xfId="1" applyFont="1" applyFill="1" applyBorder="1" applyAlignment="1">
      <alignment vertical="center"/>
    </xf>
    <xf numFmtId="0" fontId="13" fillId="0" borderId="3" xfId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left" vertical="center" shrinkToFit="1"/>
    </xf>
    <xf numFmtId="177" fontId="7" fillId="0" borderId="9" xfId="0" applyNumberFormat="1" applyFont="1" applyFill="1" applyBorder="1" applyAlignment="1">
      <alignment horizontal="left" vertical="center" shrinkToFit="1"/>
    </xf>
    <xf numFmtId="177" fontId="7" fillId="0" borderId="14" xfId="0" applyNumberFormat="1" applyFont="1" applyFill="1" applyBorder="1" applyAlignment="1">
      <alignment horizontal="left" vertical="center" shrinkToFit="1"/>
    </xf>
    <xf numFmtId="177" fontId="7" fillId="0" borderId="15" xfId="0" applyNumberFormat="1" applyFont="1" applyFill="1" applyBorder="1" applyAlignment="1">
      <alignment horizontal="right" vertical="center" shrinkToFit="1"/>
    </xf>
    <xf numFmtId="0" fontId="2" fillId="0" borderId="6" xfId="0" applyFont="1" applyFill="1" applyBorder="1" applyAlignment="1">
      <alignment horizontal="center" vertical="center"/>
    </xf>
    <xf numFmtId="176" fontId="2" fillId="0" borderId="5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shrinkToFit="1"/>
    </xf>
    <xf numFmtId="0" fontId="7" fillId="0" borderId="0" xfId="1" applyFont="1" applyFill="1" applyBorder="1" applyAlignment="1">
      <alignment horizontal="left"/>
    </xf>
    <xf numFmtId="177" fontId="7" fillId="0" borderId="0" xfId="1" applyNumberFormat="1" applyFont="1" applyFill="1" applyBorder="1"/>
    <xf numFmtId="177" fontId="7" fillId="0" borderId="0" xfId="1" applyNumberFormat="1" applyFont="1" applyFill="1" applyBorder="1" applyAlignment="1"/>
    <xf numFmtId="177" fontId="7" fillId="0" borderId="0" xfId="1" applyNumberFormat="1" applyFont="1" applyFill="1" applyBorder="1" applyAlignment="1">
      <alignment horizontal="center" shrinkToFit="1"/>
    </xf>
    <xf numFmtId="177" fontId="7" fillId="0" borderId="0" xfId="1" applyNumberFormat="1" applyFont="1" applyFill="1" applyBorder="1" applyAlignment="1">
      <alignment shrinkToFit="1"/>
    </xf>
    <xf numFmtId="0" fontId="7" fillId="0" borderId="1" xfId="1" applyFont="1" applyFill="1" applyBorder="1" applyAlignment="1">
      <alignment horizontal="center"/>
    </xf>
    <xf numFmtId="0" fontId="7" fillId="0" borderId="0" xfId="1" applyFont="1" applyFill="1"/>
    <xf numFmtId="0" fontId="7" fillId="0" borderId="6" xfId="2" applyFont="1" applyFill="1" applyBorder="1" applyAlignment="1">
      <alignment horizontal="left" vertical="center" shrinkToFit="1"/>
    </xf>
    <xf numFmtId="177" fontId="7" fillId="0" borderId="2" xfId="2" applyNumberFormat="1" applyFont="1" applyFill="1" applyBorder="1" applyAlignment="1">
      <alignment horizontal="right" vertical="center" shrinkToFit="1"/>
    </xf>
    <xf numFmtId="178" fontId="7" fillId="0" borderId="7" xfId="2" applyNumberFormat="1" applyFont="1" applyFill="1" applyBorder="1" applyAlignment="1">
      <alignment horizontal="right" vertical="center" shrinkToFit="1"/>
    </xf>
    <xf numFmtId="177" fontId="7" fillId="0" borderId="0" xfId="2" applyNumberFormat="1" applyFont="1" applyFill="1" applyBorder="1" applyAlignment="1"/>
    <xf numFmtId="179" fontId="7" fillId="0" borderId="9" xfId="1" applyNumberFormat="1" applyFont="1" applyFill="1" applyBorder="1" applyAlignment="1">
      <alignment vertical="center" shrinkToFit="1"/>
    </xf>
    <xf numFmtId="179" fontId="7" fillId="0" borderId="11" xfId="1" applyNumberFormat="1" applyFont="1" applyFill="1" applyBorder="1" applyAlignment="1">
      <alignment vertical="center" shrinkToFit="1"/>
    </xf>
    <xf numFmtId="180" fontId="7" fillId="0" borderId="0" xfId="1" applyNumberFormat="1" applyFont="1" applyFill="1" applyBorder="1" applyAlignment="1"/>
    <xf numFmtId="177" fontId="7" fillId="0" borderId="14" xfId="1" applyNumberFormat="1" applyFont="1" applyFill="1" applyBorder="1" applyAlignment="1">
      <alignment horizontal="right" vertical="center" shrinkToFit="1"/>
    </xf>
    <xf numFmtId="177" fontId="7" fillId="0" borderId="12" xfId="1" applyNumberFormat="1" applyFont="1" applyFill="1" applyBorder="1" applyAlignment="1">
      <alignment horizontal="right" vertical="center" shrinkToFit="1"/>
    </xf>
    <xf numFmtId="177" fontId="7" fillId="0" borderId="11" xfId="1" applyNumberFormat="1" applyFont="1" applyFill="1" applyBorder="1" applyAlignment="1"/>
    <xf numFmtId="0" fontId="7" fillId="0" borderId="13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177" fontId="8" fillId="0" borderId="9" xfId="1" applyNumberFormat="1" applyFont="1" applyFill="1" applyBorder="1" applyAlignment="1">
      <alignment horizontal="left" vertical="top"/>
    </xf>
    <xf numFmtId="177" fontId="7" fillId="0" borderId="9" xfId="1" applyNumberFormat="1" applyFont="1" applyFill="1" applyBorder="1" applyAlignment="1">
      <alignment horizontal="left" vertical="top" shrinkToFit="1"/>
    </xf>
    <xf numFmtId="177" fontId="7" fillId="0" borderId="14" xfId="1" applyNumberFormat="1" applyFont="1" applyFill="1" applyBorder="1" applyAlignment="1">
      <alignment horizontal="left" vertical="top" shrinkToFit="1"/>
    </xf>
    <xf numFmtId="177" fontId="7" fillId="0" borderId="3" xfId="1" applyNumberFormat="1" applyFont="1" applyFill="1" applyBorder="1" applyAlignment="1"/>
    <xf numFmtId="177" fontId="7" fillId="0" borderId="12" xfId="1" applyNumberFormat="1" applyFont="1" applyFill="1" applyBorder="1" applyAlignment="1"/>
    <xf numFmtId="177" fontId="7" fillId="0" borderId="15" xfId="1" applyNumberFormat="1" applyFont="1" applyFill="1" applyBorder="1" applyAlignment="1"/>
    <xf numFmtId="0" fontId="7" fillId="0" borderId="0" xfId="1" applyFont="1" applyFill="1" applyAlignment="1">
      <alignment wrapText="1"/>
    </xf>
    <xf numFmtId="177" fontId="7" fillId="0" borderId="0" xfId="1" applyNumberFormat="1" applyFont="1" applyFill="1" applyAlignment="1"/>
    <xf numFmtId="0" fontId="7" fillId="0" borderId="0" xfId="1" applyFont="1" applyFill="1" applyAlignment="1"/>
    <xf numFmtId="0" fontId="11" fillId="0" borderId="0" xfId="1" applyFont="1" applyFill="1" applyBorder="1" applyAlignment="1">
      <alignment wrapText="1"/>
    </xf>
    <xf numFmtId="178" fontId="7" fillId="0" borderId="6" xfId="0" applyNumberFormat="1" applyFont="1" applyFill="1" applyBorder="1" applyAlignment="1">
      <alignment horizontal="right" vertical="center" shrinkToFit="1"/>
    </xf>
    <xf numFmtId="180" fontId="7" fillId="0" borderId="0" xfId="1" applyNumberFormat="1" applyFont="1" applyFill="1" applyAlignment="1"/>
    <xf numFmtId="0" fontId="15" fillId="0" borderId="9" xfId="0" applyFont="1" applyFill="1" applyBorder="1" applyAlignment="1"/>
    <xf numFmtId="177" fontId="7" fillId="0" borderId="9" xfId="0" applyNumberFormat="1" applyFont="1" applyFill="1" applyBorder="1" applyAlignment="1">
      <alignment horizontal="right" vertical="center" shrinkToFit="1"/>
    </xf>
    <xf numFmtId="180" fontId="7" fillId="0" borderId="11" xfId="1" applyNumberFormat="1" applyFont="1" applyFill="1" applyBorder="1" applyAlignment="1"/>
    <xf numFmtId="0" fontId="16" fillId="0" borderId="9" xfId="0" applyFont="1" applyFill="1" applyBorder="1" applyAlignment="1"/>
    <xf numFmtId="0" fontId="17" fillId="0" borderId="9" xfId="0" applyFont="1" applyFill="1" applyBorder="1" applyAlignment="1"/>
    <xf numFmtId="0" fontId="7" fillId="2" borderId="0" xfId="1" applyFont="1" applyFill="1"/>
    <xf numFmtId="0" fontId="2" fillId="0" borderId="0" xfId="1" applyFont="1" applyFill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13" fillId="0" borderId="3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shrinkToFit="1"/>
    </xf>
    <xf numFmtId="177" fontId="7" fillId="0" borderId="3" xfId="1" applyNumberFormat="1" applyFont="1" applyBorder="1" applyAlignment="1">
      <alignment horizontal="center"/>
    </xf>
    <xf numFmtId="176" fontId="7" fillId="2" borderId="4" xfId="1" applyNumberFormat="1" applyFont="1" applyFill="1" applyBorder="1" applyAlignment="1">
      <alignment horizontal="center"/>
    </xf>
    <xf numFmtId="176" fontId="7" fillId="2" borderId="5" xfId="1" applyNumberFormat="1" applyFont="1" applyFill="1" applyBorder="1" applyAlignment="1">
      <alignment horizontal="center"/>
    </xf>
    <xf numFmtId="177" fontId="7" fillId="2" borderId="1" xfId="1" applyNumberFormat="1" applyFont="1" applyFill="1" applyBorder="1" applyAlignment="1">
      <alignment horizontal="center" vertical="center" wrapText="1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5" xfId="1" applyNumberFormat="1" applyFont="1" applyFill="1" applyBorder="1" applyAlignment="1">
      <alignment horizontal="center" vertical="center"/>
    </xf>
    <xf numFmtId="177" fontId="7" fillId="2" borderId="7" xfId="1" applyNumberFormat="1" applyFont="1" applyFill="1" applyBorder="1" applyAlignment="1">
      <alignment horizontal="center" vertical="center" wrapText="1"/>
    </xf>
    <xf numFmtId="177" fontId="7" fillId="2" borderId="10" xfId="1" applyNumberFormat="1" applyFont="1" applyFill="1" applyBorder="1" applyAlignment="1">
      <alignment horizontal="center" vertical="center" wrapText="1"/>
    </xf>
    <xf numFmtId="177" fontId="7" fillId="2" borderId="12" xfId="1" applyNumberFormat="1" applyFont="1" applyFill="1" applyBorder="1" applyAlignment="1">
      <alignment horizontal="center" vertical="center" wrapText="1"/>
    </xf>
    <xf numFmtId="177" fontId="8" fillId="0" borderId="9" xfId="1" applyNumberFormat="1" applyFont="1" applyBorder="1" applyAlignment="1">
      <alignment horizontal="center" vertical="top" wrapText="1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shrinkToFit="1"/>
    </xf>
    <xf numFmtId="177" fontId="7" fillId="0" borderId="3" xfId="1" applyNumberFormat="1" applyFont="1" applyFill="1" applyBorder="1" applyAlignment="1">
      <alignment horizont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8" fillId="0" borderId="9" xfId="1" applyNumberFormat="1" applyFont="1" applyFill="1" applyBorder="1" applyAlignment="1">
      <alignment horizontal="center" vertical="top" wrapText="1" shrinkToFit="1"/>
    </xf>
    <xf numFmtId="0" fontId="7" fillId="0" borderId="4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177" fontId="7" fillId="0" borderId="9" xfId="1" applyNumberFormat="1" applyFont="1" applyFill="1" applyBorder="1" applyAlignment="1">
      <alignment horizontal="center" vertical="center" shrinkToFit="1"/>
    </xf>
    <xf numFmtId="177" fontId="7" fillId="0" borderId="11" xfId="1" applyNumberFormat="1" applyFont="1" applyFill="1" applyBorder="1" applyAlignment="1">
      <alignment horizontal="center" vertical="center" shrinkToFit="1"/>
    </xf>
    <xf numFmtId="176" fontId="2" fillId="0" borderId="6" xfId="1" applyNumberFormat="1" applyFont="1" applyFill="1" applyBorder="1" applyAlignment="1">
      <alignment horizontal="center" vertical="center"/>
    </xf>
    <xf numFmtId="176" fontId="2" fillId="0" borderId="8" xfId="1" applyNumberFormat="1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horizontal="center" vertical="center"/>
    </xf>
  </cellXfs>
  <cellStyles count="5">
    <cellStyle name="一般" xfId="0" builtinId="0"/>
    <cellStyle name="一般 19" xfId="1" xr:uid="{00000000-0005-0000-0000-000001000000}"/>
    <cellStyle name="一般 37" xfId="2" xr:uid="{00000000-0005-0000-0000-000002000000}"/>
    <cellStyle name="已瀏覽過的超連結" xfId="4" builtinId="9" hidden="1"/>
    <cellStyle name="超連結" xfId="3" builtinId="8" hidde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8281</xdr:colOff>
      <xdr:row>2</xdr:row>
      <xdr:rowOff>17859</xdr:rowOff>
    </xdr:from>
    <xdr:to>
      <xdr:col>4</xdr:col>
      <xdr:colOff>0</xdr:colOff>
      <xdr:row>8</xdr:row>
      <xdr:rowOff>238123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969" y="623093"/>
          <a:ext cx="3563594" cy="1708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/>
  <dimension ref="A1:G39"/>
  <sheetViews>
    <sheetView tabSelected="1" zoomScale="50" zoomScaleNormal="50" workbookViewId="0">
      <selection sqref="A1:E1"/>
    </sheetView>
  </sheetViews>
  <sheetFormatPr defaultColWidth="8.88671875" defaultRowHeight="16.2"/>
  <cols>
    <col min="1" max="1" width="8.88671875" style="136"/>
    <col min="2" max="6" width="15.6640625" style="136" customWidth="1"/>
    <col min="7" max="7" width="14.6640625" style="136" hidden="1" customWidth="1"/>
    <col min="8" max="16384" width="8.88671875" style="136"/>
  </cols>
  <sheetData>
    <row r="1" spans="1:7" ht="28.2">
      <c r="A1" s="208" t="s">
        <v>384</v>
      </c>
      <c r="B1" s="208"/>
      <c r="C1" s="208"/>
      <c r="D1" s="208"/>
      <c r="E1" s="208"/>
      <c r="F1" s="159" t="s">
        <v>385</v>
      </c>
      <c r="G1" s="160"/>
    </row>
    <row r="2" spans="1:7" ht="20.100000000000001" customHeight="1">
      <c r="A2" s="1"/>
      <c r="B2" s="116" t="s">
        <v>0</v>
      </c>
      <c r="C2" s="116" t="s">
        <v>1</v>
      </c>
      <c r="D2" s="116" t="s">
        <v>2</v>
      </c>
      <c r="E2" s="1" t="s">
        <v>3</v>
      </c>
      <c r="F2" s="1" t="s">
        <v>4</v>
      </c>
      <c r="G2" s="1" t="s">
        <v>52</v>
      </c>
    </row>
    <row r="3" spans="1:7" ht="20.100000000000001" customHeight="1">
      <c r="A3" s="131" t="s">
        <v>5</v>
      </c>
      <c r="B3" s="2"/>
      <c r="C3" s="2"/>
      <c r="D3" s="2"/>
      <c r="E3" s="167">
        <v>43405</v>
      </c>
      <c r="F3" s="167">
        <v>43406</v>
      </c>
      <c r="G3" s="132"/>
    </row>
    <row r="4" spans="1:7" ht="20.100000000000001" customHeight="1">
      <c r="A4" s="133" t="s">
        <v>6</v>
      </c>
      <c r="B4" s="2"/>
      <c r="C4" s="2"/>
      <c r="D4" s="2"/>
      <c r="E4" s="167" t="s">
        <v>46</v>
      </c>
      <c r="F4" s="2" t="s">
        <v>16</v>
      </c>
      <c r="G4" s="132"/>
    </row>
    <row r="5" spans="1:7" ht="20.100000000000001" customHeight="1">
      <c r="A5" s="131" t="s">
        <v>7</v>
      </c>
      <c r="B5" s="2"/>
      <c r="C5" s="2"/>
      <c r="D5" s="2"/>
      <c r="E5" s="167" t="s">
        <v>368</v>
      </c>
      <c r="F5" s="2" t="s">
        <v>79</v>
      </c>
      <c r="G5" s="132"/>
    </row>
    <row r="6" spans="1:7" ht="20.100000000000001" customHeight="1">
      <c r="A6" s="133" t="s">
        <v>8</v>
      </c>
      <c r="B6" s="2"/>
      <c r="C6" s="2"/>
      <c r="D6" s="2"/>
      <c r="E6" s="167" t="s">
        <v>104</v>
      </c>
      <c r="F6" s="2" t="s">
        <v>92</v>
      </c>
      <c r="G6" s="132"/>
    </row>
    <row r="7" spans="1:7" ht="20.100000000000001" customHeight="1">
      <c r="A7" s="131" t="s">
        <v>9</v>
      </c>
      <c r="B7" s="2"/>
      <c r="C7" s="2"/>
      <c r="D7" s="2"/>
      <c r="E7" s="167" t="s">
        <v>47</v>
      </c>
      <c r="F7" s="2" t="s">
        <v>47</v>
      </c>
      <c r="G7" s="132"/>
    </row>
    <row r="8" spans="1:7" ht="20.100000000000001" customHeight="1">
      <c r="A8" s="131" t="s">
        <v>10</v>
      </c>
      <c r="B8" s="1"/>
      <c r="C8" s="2"/>
      <c r="D8" s="2"/>
      <c r="E8" s="167" t="s">
        <v>78</v>
      </c>
      <c r="F8" s="2" t="s">
        <v>96</v>
      </c>
      <c r="G8" s="132"/>
    </row>
    <row r="9" spans="1:7" ht="20.100000000000001" customHeight="1">
      <c r="A9" s="131" t="s">
        <v>53</v>
      </c>
      <c r="B9" s="1"/>
      <c r="C9" s="1"/>
      <c r="D9" s="2"/>
      <c r="E9" s="167" t="s">
        <v>413</v>
      </c>
      <c r="F9" s="2"/>
      <c r="G9" s="132"/>
    </row>
    <row r="10" spans="1:7" ht="20.100000000000001" customHeight="1">
      <c r="A10" s="1" t="s">
        <v>5</v>
      </c>
      <c r="B10" s="134">
        <v>43409</v>
      </c>
      <c r="C10" s="134">
        <v>43410</v>
      </c>
      <c r="D10" s="134">
        <v>43411</v>
      </c>
      <c r="E10" s="134">
        <v>43412</v>
      </c>
      <c r="F10" s="134">
        <v>43413</v>
      </c>
      <c r="G10" s="2" t="s">
        <v>11</v>
      </c>
    </row>
    <row r="11" spans="1:7" ht="20.100000000000001" customHeight="1">
      <c r="A11" s="135" t="s">
        <v>12</v>
      </c>
      <c r="B11" s="2" t="s">
        <v>46</v>
      </c>
      <c r="C11" s="2" t="s">
        <v>48</v>
      </c>
      <c r="D11" s="2" t="s">
        <v>88</v>
      </c>
      <c r="E11" s="2" t="s">
        <v>46</v>
      </c>
      <c r="F11" s="2" t="s">
        <v>205</v>
      </c>
      <c r="G11" s="132"/>
    </row>
    <row r="12" spans="1:7" ht="20.100000000000001" customHeight="1">
      <c r="A12" s="1" t="s">
        <v>13</v>
      </c>
      <c r="B12" s="2" t="s">
        <v>80</v>
      </c>
      <c r="C12" s="2" t="s">
        <v>315</v>
      </c>
      <c r="D12" s="2" t="s">
        <v>432</v>
      </c>
      <c r="E12" s="2" t="s">
        <v>433</v>
      </c>
      <c r="F12" s="2" t="s">
        <v>387</v>
      </c>
      <c r="G12" s="132"/>
    </row>
    <row r="13" spans="1:7" ht="20.100000000000001" customHeight="1">
      <c r="A13" s="1" t="s">
        <v>14</v>
      </c>
      <c r="B13" s="2" t="s">
        <v>431</v>
      </c>
      <c r="C13" s="2" t="s">
        <v>175</v>
      </c>
      <c r="D13" s="2" t="s">
        <v>383</v>
      </c>
      <c r="E13" s="2" t="s">
        <v>386</v>
      </c>
      <c r="F13" s="2" t="s">
        <v>208</v>
      </c>
      <c r="G13" s="132"/>
    </row>
    <row r="14" spans="1:7" ht="20.100000000000001" customHeight="1">
      <c r="A14" s="1" t="s">
        <v>15</v>
      </c>
      <c r="B14" s="2" t="s">
        <v>47</v>
      </c>
      <c r="C14" s="2" t="s">
        <v>47</v>
      </c>
      <c r="D14" s="2" t="s">
        <v>47</v>
      </c>
      <c r="E14" s="2" t="s">
        <v>47</v>
      </c>
      <c r="F14" s="2" t="s">
        <v>47</v>
      </c>
      <c r="G14" s="132"/>
    </row>
    <row r="15" spans="1:7" ht="20.100000000000001" customHeight="1">
      <c r="A15" s="1" t="s">
        <v>10</v>
      </c>
      <c r="B15" s="2" t="s">
        <v>95</v>
      </c>
      <c r="C15" s="2" t="s">
        <v>85</v>
      </c>
      <c r="D15" s="2" t="s">
        <v>308</v>
      </c>
      <c r="E15" s="2" t="s">
        <v>203</v>
      </c>
      <c r="F15" s="2" t="s">
        <v>366</v>
      </c>
      <c r="G15" s="132"/>
    </row>
    <row r="16" spans="1:7" ht="20.100000000000001" customHeight="1">
      <c r="A16" s="1" t="s">
        <v>53</v>
      </c>
      <c r="B16" s="2"/>
      <c r="C16" s="2" t="s">
        <v>412</v>
      </c>
      <c r="D16" s="2"/>
      <c r="E16" s="2" t="s">
        <v>414</v>
      </c>
      <c r="F16" s="2"/>
      <c r="G16" s="132"/>
    </row>
    <row r="17" spans="1:7" ht="20.100000000000001" customHeight="1">
      <c r="A17" s="1" t="s">
        <v>5</v>
      </c>
      <c r="B17" s="2">
        <v>43416</v>
      </c>
      <c r="C17" s="2">
        <v>43417</v>
      </c>
      <c r="D17" s="2">
        <v>43418</v>
      </c>
      <c r="E17" s="2">
        <v>43419</v>
      </c>
      <c r="F17" s="2">
        <v>43420</v>
      </c>
      <c r="G17" s="132"/>
    </row>
    <row r="18" spans="1:7" ht="20.100000000000001" customHeight="1">
      <c r="A18" s="135" t="s">
        <v>12</v>
      </c>
      <c r="B18" s="2" t="s">
        <v>46</v>
      </c>
      <c r="C18" s="2" t="s">
        <v>48</v>
      </c>
      <c r="D18" s="2" t="s">
        <v>223</v>
      </c>
      <c r="E18" s="2" t="s">
        <v>46</v>
      </c>
      <c r="F18" s="2" t="s">
        <v>102</v>
      </c>
      <c r="G18" s="132"/>
    </row>
    <row r="19" spans="1:7" ht="20.100000000000001" customHeight="1">
      <c r="A19" s="1" t="s">
        <v>13</v>
      </c>
      <c r="B19" s="2" t="s">
        <v>367</v>
      </c>
      <c r="C19" s="2" t="s">
        <v>360</v>
      </c>
      <c r="D19" s="2" t="s">
        <v>221</v>
      </c>
      <c r="E19" s="137" t="s">
        <v>90</v>
      </c>
      <c r="F19" s="2" t="s">
        <v>435</v>
      </c>
      <c r="G19" s="132"/>
    </row>
    <row r="20" spans="1:7" ht="20.100000000000001" customHeight="1">
      <c r="A20" s="1" t="s">
        <v>14</v>
      </c>
      <c r="B20" s="2" t="s">
        <v>100</v>
      </c>
      <c r="C20" s="2" t="s">
        <v>345</v>
      </c>
      <c r="D20" s="2" t="s">
        <v>434</v>
      </c>
      <c r="E20" s="2" t="s">
        <v>227</v>
      </c>
      <c r="F20" s="2" t="s">
        <v>363</v>
      </c>
      <c r="G20" s="132"/>
    </row>
    <row r="21" spans="1:7" ht="20.100000000000001" customHeight="1">
      <c r="A21" s="1" t="s">
        <v>15</v>
      </c>
      <c r="B21" s="2" t="s">
        <v>47</v>
      </c>
      <c r="C21" s="2" t="s">
        <v>47</v>
      </c>
      <c r="D21" s="2" t="s">
        <v>47</v>
      </c>
      <c r="E21" s="2" t="s">
        <v>47</v>
      </c>
      <c r="F21" s="2" t="s">
        <v>47</v>
      </c>
      <c r="G21" s="132"/>
    </row>
    <row r="22" spans="1:7" ht="20.100000000000001" customHeight="1">
      <c r="A22" s="1" t="s">
        <v>10</v>
      </c>
      <c r="B22" s="2" t="s">
        <v>93</v>
      </c>
      <c r="C22" s="2" t="s">
        <v>355</v>
      </c>
      <c r="D22" s="2" t="s">
        <v>86</v>
      </c>
      <c r="E22" s="2" t="s">
        <v>101</v>
      </c>
      <c r="F22" s="2" t="s">
        <v>278</v>
      </c>
      <c r="G22" s="132"/>
    </row>
    <row r="23" spans="1:7" ht="20.100000000000001" customHeight="1">
      <c r="A23" s="1" t="s">
        <v>53</v>
      </c>
      <c r="B23" s="2"/>
      <c r="C23" s="2" t="s">
        <v>412</v>
      </c>
      <c r="D23" s="2"/>
      <c r="E23" s="2" t="s">
        <v>415</v>
      </c>
      <c r="F23" s="2"/>
      <c r="G23" s="132"/>
    </row>
    <row r="24" spans="1:7" ht="20.100000000000001" customHeight="1">
      <c r="A24" s="1" t="s">
        <v>5</v>
      </c>
      <c r="B24" s="2">
        <v>43423</v>
      </c>
      <c r="C24" s="2">
        <v>43424</v>
      </c>
      <c r="D24" s="2">
        <v>43425</v>
      </c>
      <c r="E24" s="2">
        <v>43426</v>
      </c>
      <c r="F24" s="2">
        <v>43427</v>
      </c>
      <c r="G24" s="132"/>
    </row>
    <row r="25" spans="1:7" ht="20.100000000000001" customHeight="1">
      <c r="A25" s="135" t="s">
        <v>12</v>
      </c>
      <c r="B25" s="2" t="s">
        <v>46</v>
      </c>
      <c r="C25" s="2" t="s">
        <v>48</v>
      </c>
      <c r="D25" s="2" t="s">
        <v>388</v>
      </c>
      <c r="E25" s="2" t="s">
        <v>46</v>
      </c>
      <c r="F25" s="2" t="s">
        <v>162</v>
      </c>
      <c r="G25" s="132"/>
    </row>
    <row r="26" spans="1:7" ht="20.100000000000001" customHeight="1">
      <c r="A26" s="1" t="s">
        <v>13</v>
      </c>
      <c r="B26" s="2" t="s">
        <v>98</v>
      </c>
      <c r="C26" s="2" t="s">
        <v>316</v>
      </c>
      <c r="D26" s="2" t="s">
        <v>436</v>
      </c>
      <c r="E26" s="166" t="s">
        <v>423</v>
      </c>
      <c r="F26" s="2" t="s">
        <v>185</v>
      </c>
      <c r="G26" s="132"/>
    </row>
    <row r="27" spans="1:7" ht="20.100000000000001" customHeight="1">
      <c r="A27" s="1" t="s">
        <v>14</v>
      </c>
      <c r="B27" s="2" t="s">
        <v>99</v>
      </c>
      <c r="C27" s="2" t="s">
        <v>329</v>
      </c>
      <c r="D27" s="2" t="s">
        <v>389</v>
      </c>
      <c r="E27" s="2" t="s">
        <v>369</v>
      </c>
      <c r="F27" s="2" t="s">
        <v>89</v>
      </c>
      <c r="G27" s="132"/>
    </row>
    <row r="28" spans="1:7" ht="20.100000000000001" customHeight="1">
      <c r="A28" s="1" t="s">
        <v>15</v>
      </c>
      <c r="B28" s="2" t="s">
        <v>47</v>
      </c>
      <c r="C28" s="2" t="s">
        <v>47</v>
      </c>
      <c r="D28" s="2" t="s">
        <v>47</v>
      </c>
      <c r="E28" s="2" t="s">
        <v>47</v>
      </c>
      <c r="F28" s="2" t="s">
        <v>47</v>
      </c>
      <c r="G28" s="132"/>
    </row>
    <row r="29" spans="1:7" ht="20.100000000000001" customHeight="1">
      <c r="A29" s="1" t="s">
        <v>10</v>
      </c>
      <c r="B29" s="2" t="s">
        <v>87</v>
      </c>
      <c r="C29" s="2" t="s">
        <v>354</v>
      </c>
      <c r="D29" s="2" t="s">
        <v>364</v>
      </c>
      <c r="E29" s="2" t="s">
        <v>335</v>
      </c>
      <c r="F29" s="2" t="s">
        <v>421</v>
      </c>
      <c r="G29" s="132"/>
    </row>
    <row r="30" spans="1:7" ht="20.100000000000001" customHeight="1">
      <c r="A30" s="1" t="s">
        <v>53</v>
      </c>
      <c r="B30" s="2"/>
      <c r="C30" s="2" t="s">
        <v>412</v>
      </c>
      <c r="D30" s="2"/>
      <c r="E30" s="2" t="s">
        <v>414</v>
      </c>
      <c r="F30" s="2"/>
      <c r="G30" s="132"/>
    </row>
    <row r="31" spans="1:7" ht="20.100000000000001" customHeight="1">
      <c r="A31" s="1" t="s">
        <v>5</v>
      </c>
      <c r="B31" s="2">
        <v>43430</v>
      </c>
      <c r="C31" s="2">
        <v>43431</v>
      </c>
      <c r="D31" s="2">
        <v>43432</v>
      </c>
      <c r="E31" s="2">
        <v>43433</v>
      </c>
      <c r="F31" s="2">
        <v>43434</v>
      </c>
      <c r="G31" s="2">
        <v>43008</v>
      </c>
    </row>
    <row r="32" spans="1:7" ht="20.100000000000001" customHeight="1">
      <c r="A32" s="135" t="s">
        <v>12</v>
      </c>
      <c r="B32" s="2" t="s">
        <v>46</v>
      </c>
      <c r="C32" s="2" t="s">
        <v>48</v>
      </c>
      <c r="D32" s="2" t="s">
        <v>438</v>
      </c>
      <c r="E32" s="2" t="s">
        <v>46</v>
      </c>
      <c r="F32" s="2" t="s">
        <v>54</v>
      </c>
      <c r="G32" s="2" t="s">
        <v>46</v>
      </c>
    </row>
    <row r="33" spans="1:7" ht="20.100000000000001" customHeight="1">
      <c r="A33" s="1" t="s">
        <v>13</v>
      </c>
      <c r="B33" s="161" t="s">
        <v>390</v>
      </c>
      <c r="C33" s="2" t="s">
        <v>450</v>
      </c>
      <c r="D33" s="2" t="s">
        <v>437</v>
      </c>
      <c r="E33" s="2" t="s">
        <v>83</v>
      </c>
      <c r="F33" s="2" t="s">
        <v>439</v>
      </c>
      <c r="G33" s="2" t="s">
        <v>49</v>
      </c>
    </row>
    <row r="34" spans="1:7" ht="20.100000000000001" customHeight="1">
      <c r="A34" s="1" t="s">
        <v>14</v>
      </c>
      <c r="B34" s="2" t="s">
        <v>120</v>
      </c>
      <c r="C34" s="2" t="s">
        <v>375</v>
      </c>
      <c r="D34" s="2" t="s">
        <v>81</v>
      </c>
      <c r="E34" s="2" t="s">
        <v>82</v>
      </c>
      <c r="F34" s="2" t="s">
        <v>84</v>
      </c>
      <c r="G34" s="2" t="s">
        <v>50</v>
      </c>
    </row>
    <row r="35" spans="1:7" ht="20.100000000000001" customHeight="1">
      <c r="A35" s="1" t="s">
        <v>15</v>
      </c>
      <c r="B35" s="2" t="s">
        <v>47</v>
      </c>
      <c r="C35" s="2" t="s">
        <v>47</v>
      </c>
      <c r="D35" s="2" t="s">
        <v>47</v>
      </c>
      <c r="E35" s="2" t="s">
        <v>47</v>
      </c>
      <c r="F35" s="2" t="s">
        <v>47</v>
      </c>
      <c r="G35" s="2" t="s">
        <v>47</v>
      </c>
    </row>
    <row r="36" spans="1:7" ht="20.100000000000001" customHeight="1">
      <c r="A36" s="1" t="s">
        <v>10</v>
      </c>
      <c r="B36" s="2" t="s">
        <v>97</v>
      </c>
      <c r="C36" s="2" t="s">
        <v>91</v>
      </c>
      <c r="D36" s="2" t="s">
        <v>103</v>
      </c>
      <c r="E36" s="2" t="s">
        <v>94</v>
      </c>
      <c r="F36" s="2" t="s">
        <v>323</v>
      </c>
      <c r="G36" s="2" t="s">
        <v>51</v>
      </c>
    </row>
    <row r="37" spans="1:7" ht="20.100000000000001" customHeight="1">
      <c r="A37" s="1" t="s">
        <v>53</v>
      </c>
      <c r="B37" s="2"/>
      <c r="C37" s="2" t="s">
        <v>412</v>
      </c>
      <c r="D37" s="2"/>
      <c r="E37" s="167" t="s">
        <v>413</v>
      </c>
      <c r="F37" s="2"/>
      <c r="G37" s="2"/>
    </row>
    <row r="38" spans="1:7">
      <c r="A38" s="207" t="s">
        <v>391</v>
      </c>
      <c r="B38" s="207"/>
      <c r="C38" s="207"/>
      <c r="D38" s="207"/>
      <c r="E38" s="207"/>
      <c r="F38" s="207"/>
      <c r="G38" s="130"/>
    </row>
    <row r="39" spans="1:7">
      <c r="A39" s="206" t="s">
        <v>17</v>
      </c>
      <c r="B39" s="206"/>
      <c r="C39" s="206"/>
      <c r="D39" s="206"/>
      <c r="E39" s="206"/>
      <c r="F39" s="206"/>
      <c r="G39" s="130"/>
    </row>
  </sheetData>
  <mergeCells count="3">
    <mergeCell ref="A39:F39"/>
    <mergeCell ref="A38:F38"/>
    <mergeCell ref="A1:E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B1:T55"/>
  <sheetViews>
    <sheetView view="pageBreakPreview" zoomScale="80" zoomScaleNormal="85" zoomScaleSheetLayoutView="80" workbookViewId="0">
      <selection activeCell="B1" sqref="B1:O1"/>
    </sheetView>
  </sheetViews>
  <sheetFormatPr defaultColWidth="9" defaultRowHeight="19.8"/>
  <cols>
    <col min="1" max="1" width="0.77734375" style="38" customWidth="1"/>
    <col min="2" max="2" width="7.6640625" style="104" customWidth="1"/>
    <col min="3" max="3" width="9.44140625" style="38" customWidth="1"/>
    <col min="4" max="4" width="9.77734375" style="39" customWidth="1"/>
    <col min="5" max="6" width="6.88671875" style="39" hidden="1" customWidth="1"/>
    <col min="7" max="7" width="9.44140625" style="38" customWidth="1"/>
    <col min="8" max="8" width="9.77734375" style="39" customWidth="1"/>
    <col min="9" max="10" width="6.88671875" style="39" hidden="1" customWidth="1"/>
    <col min="11" max="11" width="9.44140625" style="38" customWidth="1"/>
    <col min="12" max="12" width="9.77734375" style="39" customWidth="1"/>
    <col min="13" max="13" width="6.88671875" style="39" hidden="1" customWidth="1"/>
    <col min="14" max="14" width="14.109375" style="38" customWidth="1"/>
    <col min="15" max="15" width="9.77734375" style="103" customWidth="1"/>
    <col min="16" max="16" width="8.6640625" style="140" hidden="1" customWidth="1"/>
    <col min="17" max="17" width="13.33203125" style="38" customWidth="1"/>
    <col min="18" max="18" width="9.77734375" style="103" customWidth="1"/>
    <col min="19" max="19" width="8.6640625" style="140" hidden="1" customWidth="1"/>
    <col min="20" max="16384" width="9" style="38"/>
  </cols>
  <sheetData>
    <row r="1" spans="2:20" s="50" customFormat="1">
      <c r="B1" s="209" t="s">
        <v>55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138"/>
      <c r="S1" s="138"/>
    </row>
    <row r="2" spans="2:20" s="50" customFormat="1" ht="18.75" customHeight="1">
      <c r="B2" s="51" t="s">
        <v>18</v>
      </c>
      <c r="C2" s="52"/>
      <c r="D2" s="53"/>
      <c r="E2" s="53"/>
      <c r="F2" s="53"/>
      <c r="G2" s="210" t="s">
        <v>19</v>
      </c>
      <c r="H2" s="210"/>
      <c r="I2" s="53"/>
      <c r="J2" s="53"/>
      <c r="K2" s="52"/>
      <c r="L2" s="53"/>
      <c r="M2" s="53"/>
      <c r="N2" s="54"/>
      <c r="O2" s="55"/>
      <c r="P2" s="139"/>
      <c r="Q2" s="54"/>
      <c r="R2" s="55"/>
      <c r="S2" s="139"/>
    </row>
    <row r="3" spans="2:20" ht="21" customHeight="1">
      <c r="B3" s="56" t="s">
        <v>20</v>
      </c>
      <c r="C3" s="211"/>
      <c r="D3" s="212"/>
      <c r="E3" s="57"/>
      <c r="F3" s="58"/>
      <c r="G3" s="211"/>
      <c r="H3" s="212"/>
      <c r="I3" s="57"/>
      <c r="J3" s="58"/>
      <c r="K3" s="211"/>
      <c r="L3" s="212"/>
      <c r="M3" s="57"/>
      <c r="N3" s="211">
        <v>43405</v>
      </c>
      <c r="O3" s="212"/>
      <c r="P3" s="57"/>
      <c r="Q3" s="211">
        <v>43406</v>
      </c>
      <c r="R3" s="212"/>
      <c r="S3" s="57"/>
    </row>
    <row r="4" spans="2:20" ht="19.5" customHeight="1">
      <c r="B4" s="213" t="s">
        <v>6</v>
      </c>
      <c r="C4" s="214"/>
      <c r="D4" s="215"/>
      <c r="E4" s="2"/>
      <c r="F4" s="145" t="s">
        <v>56</v>
      </c>
      <c r="G4" s="214"/>
      <c r="H4" s="215"/>
      <c r="I4" s="2"/>
      <c r="J4" s="145" t="s">
        <v>56</v>
      </c>
      <c r="K4" s="214"/>
      <c r="L4" s="215"/>
      <c r="M4" s="2"/>
      <c r="N4" s="214" t="s">
        <v>21</v>
      </c>
      <c r="O4" s="215"/>
      <c r="P4" s="2"/>
      <c r="Q4" s="214" t="s">
        <v>68</v>
      </c>
      <c r="R4" s="215"/>
      <c r="S4" s="2"/>
    </row>
    <row r="5" spans="2:20" ht="19.5" customHeight="1">
      <c r="B5" s="213"/>
      <c r="C5" s="59"/>
      <c r="D5" s="37"/>
      <c r="E5" s="60"/>
      <c r="F5" s="61">
        <f t="shared" ref="F5:F43" si="0">D5*1950/1000</f>
        <v>0</v>
      </c>
      <c r="G5" s="59"/>
      <c r="H5" s="37"/>
      <c r="I5" s="60"/>
      <c r="J5" s="61">
        <f t="shared" ref="J5:J43" si="1">H5*1950/1000</f>
        <v>0</v>
      </c>
      <c r="K5" s="59"/>
      <c r="L5" s="37"/>
      <c r="M5" s="60"/>
      <c r="N5" s="59" t="s">
        <v>57</v>
      </c>
      <c r="O5" s="37">
        <v>80</v>
      </c>
      <c r="P5" s="105">
        <f>O5/20</f>
        <v>4</v>
      </c>
      <c r="Q5" s="59" t="s">
        <v>57</v>
      </c>
      <c r="R5" s="37">
        <v>70</v>
      </c>
      <c r="S5" s="62">
        <f>R5/20</f>
        <v>3.5</v>
      </c>
    </row>
    <row r="6" spans="2:20" ht="19.5" customHeight="1">
      <c r="B6" s="213"/>
      <c r="C6" s="59"/>
      <c r="D6" s="7"/>
      <c r="E6" s="63"/>
      <c r="F6" s="61">
        <f t="shared" si="0"/>
        <v>0</v>
      </c>
      <c r="G6" s="59"/>
      <c r="H6" s="7"/>
      <c r="I6" s="63"/>
      <c r="J6" s="61">
        <f t="shared" si="1"/>
        <v>0</v>
      </c>
      <c r="K6" s="59"/>
      <c r="L6" s="7"/>
      <c r="M6" s="63"/>
      <c r="N6" s="59"/>
      <c r="O6" s="7"/>
      <c r="P6" s="63"/>
      <c r="Q6" s="59" t="s">
        <v>69</v>
      </c>
      <c r="R6" s="7">
        <v>5</v>
      </c>
      <c r="S6" s="64">
        <f>R6/20</f>
        <v>0.25</v>
      </c>
    </row>
    <row r="7" spans="2:20" ht="19.5" customHeight="1">
      <c r="B7" s="213"/>
      <c r="C7" s="21"/>
      <c r="D7" s="7"/>
      <c r="E7" s="65"/>
      <c r="F7" s="61">
        <f t="shared" si="0"/>
        <v>0</v>
      </c>
      <c r="G7" s="21"/>
      <c r="H7" s="7"/>
      <c r="I7" s="65"/>
      <c r="J7" s="61">
        <f t="shared" si="1"/>
        <v>0</v>
      </c>
      <c r="K7" s="21"/>
      <c r="L7" s="7"/>
      <c r="M7" s="65"/>
      <c r="N7" s="21"/>
      <c r="O7" s="7"/>
      <c r="P7" s="65"/>
      <c r="Q7" s="21"/>
      <c r="R7" s="7"/>
      <c r="S7" s="66"/>
    </row>
    <row r="8" spans="2:20" ht="19.5" customHeight="1">
      <c r="B8" s="213"/>
      <c r="C8" s="19"/>
      <c r="D8" s="20"/>
      <c r="E8" s="65"/>
      <c r="F8" s="61">
        <f t="shared" si="0"/>
        <v>0</v>
      </c>
      <c r="G8" s="19"/>
      <c r="H8" s="20"/>
      <c r="I8" s="65"/>
      <c r="J8" s="61">
        <f t="shared" si="1"/>
        <v>0</v>
      </c>
      <c r="K8" s="19"/>
      <c r="L8" s="20"/>
      <c r="M8" s="65"/>
      <c r="N8" s="19"/>
      <c r="O8" s="20"/>
      <c r="P8" s="65"/>
      <c r="Q8" s="19"/>
      <c r="R8" s="20"/>
      <c r="S8" s="66"/>
    </row>
    <row r="9" spans="2:20" ht="19.5" customHeight="1">
      <c r="B9" s="213"/>
      <c r="C9" s="48"/>
      <c r="D9" s="67"/>
      <c r="E9" s="68"/>
      <c r="F9" s="61">
        <f t="shared" si="0"/>
        <v>0</v>
      </c>
      <c r="G9" s="48"/>
      <c r="H9" s="67"/>
      <c r="I9" s="68"/>
      <c r="J9" s="61">
        <f t="shared" si="1"/>
        <v>0</v>
      </c>
      <c r="K9" s="48"/>
      <c r="L9" s="67"/>
      <c r="M9" s="68"/>
      <c r="N9" s="48"/>
      <c r="O9" s="67"/>
      <c r="P9" s="68"/>
      <c r="Q9" s="48"/>
      <c r="R9" s="67"/>
      <c r="S9" s="69"/>
    </row>
    <row r="10" spans="2:20">
      <c r="B10" s="213"/>
      <c r="C10" s="48"/>
      <c r="D10" s="67"/>
      <c r="E10" s="68"/>
      <c r="F10" s="61">
        <f t="shared" si="0"/>
        <v>0</v>
      </c>
      <c r="G10" s="48"/>
      <c r="H10" s="67"/>
      <c r="I10" s="68"/>
      <c r="J10" s="61">
        <f t="shared" si="1"/>
        <v>0</v>
      </c>
      <c r="K10" s="48"/>
      <c r="L10" s="67"/>
      <c r="M10" s="68"/>
      <c r="N10" s="48"/>
      <c r="O10" s="67"/>
      <c r="P10" s="68"/>
      <c r="Q10" s="48"/>
      <c r="R10" s="67"/>
      <c r="S10" s="69"/>
    </row>
    <row r="11" spans="2:20">
      <c r="B11" s="213"/>
      <c r="C11" s="48"/>
      <c r="D11" s="67"/>
      <c r="E11" s="68"/>
      <c r="F11" s="61">
        <f t="shared" si="0"/>
        <v>0</v>
      </c>
      <c r="G11" s="48"/>
      <c r="H11" s="67"/>
      <c r="I11" s="68"/>
      <c r="J11" s="61">
        <f t="shared" si="1"/>
        <v>0</v>
      </c>
      <c r="K11" s="48"/>
      <c r="L11" s="67"/>
      <c r="M11" s="68"/>
      <c r="N11" s="48"/>
      <c r="O11" s="67"/>
      <c r="P11" s="68"/>
      <c r="Q11" s="48"/>
      <c r="R11" s="67"/>
      <c r="S11" s="69"/>
    </row>
    <row r="12" spans="2:20">
      <c r="B12" s="213"/>
      <c r="C12" s="48"/>
      <c r="D12" s="67"/>
      <c r="E12" s="68"/>
      <c r="F12" s="61">
        <f t="shared" si="0"/>
        <v>0</v>
      </c>
      <c r="G12" s="48"/>
      <c r="H12" s="67"/>
      <c r="I12" s="68"/>
      <c r="J12" s="61">
        <f t="shared" si="1"/>
        <v>0</v>
      </c>
      <c r="K12" s="48"/>
      <c r="L12" s="67"/>
      <c r="M12" s="68"/>
      <c r="N12" s="48"/>
      <c r="O12" s="67"/>
      <c r="P12" s="68"/>
      <c r="Q12" s="48"/>
      <c r="R12" s="67"/>
      <c r="S12" s="70"/>
    </row>
    <row r="13" spans="2:20">
      <c r="B13" s="213" t="s">
        <v>7</v>
      </c>
      <c r="C13" s="214"/>
      <c r="D13" s="215"/>
      <c r="E13" s="71"/>
      <c r="F13" s="61">
        <f t="shared" si="0"/>
        <v>0</v>
      </c>
      <c r="G13" s="214"/>
      <c r="H13" s="215"/>
      <c r="I13" s="71"/>
      <c r="J13" s="61">
        <f t="shared" si="1"/>
        <v>0</v>
      </c>
      <c r="K13" s="214"/>
      <c r="L13" s="215"/>
      <c r="M13" s="71"/>
      <c r="N13" s="214" t="s">
        <v>370</v>
      </c>
      <c r="O13" s="215"/>
      <c r="P13" s="71"/>
      <c r="Q13" s="214" t="s">
        <v>112</v>
      </c>
      <c r="R13" s="215"/>
      <c r="S13" s="2"/>
    </row>
    <row r="14" spans="2:20">
      <c r="B14" s="213"/>
      <c r="C14" s="16"/>
      <c r="D14" s="7"/>
      <c r="E14" s="72"/>
      <c r="F14" s="61">
        <f t="shared" si="0"/>
        <v>0</v>
      </c>
      <c r="G14" s="16"/>
      <c r="H14" s="7"/>
      <c r="I14" s="72"/>
      <c r="J14" s="61">
        <f t="shared" si="1"/>
        <v>0</v>
      </c>
      <c r="K14" s="16"/>
      <c r="L14" s="7"/>
      <c r="M14" s="72"/>
      <c r="N14" s="13" t="s">
        <v>149</v>
      </c>
      <c r="O14" s="37">
        <v>60</v>
      </c>
      <c r="P14" s="141">
        <f>O14/40</f>
        <v>1.5</v>
      </c>
      <c r="Q14" s="32" t="s">
        <v>113</v>
      </c>
      <c r="R14" s="22">
        <v>60</v>
      </c>
      <c r="S14" s="34">
        <f>R14/35</f>
        <v>1.7142857142857142</v>
      </c>
      <c r="T14" s="38" t="s">
        <v>58</v>
      </c>
    </row>
    <row r="15" spans="2:20">
      <c r="B15" s="213"/>
      <c r="C15" s="16"/>
      <c r="D15" s="7"/>
      <c r="E15" s="72"/>
      <c r="F15" s="61">
        <f t="shared" si="0"/>
        <v>0</v>
      </c>
      <c r="G15" s="16"/>
      <c r="H15" s="7"/>
      <c r="I15" s="72"/>
      <c r="J15" s="61">
        <f t="shared" si="1"/>
        <v>0</v>
      </c>
      <c r="K15" s="16"/>
      <c r="L15" s="7"/>
      <c r="M15" s="72"/>
      <c r="N15" s="16" t="s">
        <v>150</v>
      </c>
      <c r="O15" s="7">
        <v>10</v>
      </c>
      <c r="P15" s="76">
        <f>O15/40</f>
        <v>0.25</v>
      </c>
      <c r="Q15" s="35" t="s">
        <v>114</v>
      </c>
      <c r="R15" s="36">
        <v>15</v>
      </c>
      <c r="S15" s="142">
        <f>R15/100</f>
        <v>0.15</v>
      </c>
    </row>
    <row r="16" spans="2:20">
      <c r="B16" s="213"/>
      <c r="C16" s="16"/>
      <c r="D16" s="7"/>
      <c r="E16" s="72"/>
      <c r="F16" s="61">
        <f t="shared" si="0"/>
        <v>0</v>
      </c>
      <c r="G16" s="16"/>
      <c r="H16" s="7"/>
      <c r="I16" s="72"/>
      <c r="J16" s="61">
        <f t="shared" si="1"/>
        <v>0</v>
      </c>
      <c r="K16" s="16"/>
      <c r="L16" s="7"/>
      <c r="M16" s="72"/>
      <c r="N16" s="16" t="s">
        <v>371</v>
      </c>
      <c r="O16" s="7">
        <v>3</v>
      </c>
      <c r="P16" s="74">
        <f t="shared" ref="P16:P17" si="2">O16/100</f>
        <v>0.03</v>
      </c>
      <c r="Q16" s="50" t="s">
        <v>238</v>
      </c>
      <c r="R16" s="147">
        <v>5</v>
      </c>
      <c r="S16" s="28">
        <f>R16/100</f>
        <v>0.05</v>
      </c>
    </row>
    <row r="17" spans="2:19">
      <c r="B17" s="213"/>
      <c r="C17" s="16"/>
      <c r="D17" s="7"/>
      <c r="E17" s="72"/>
      <c r="F17" s="61">
        <f t="shared" si="0"/>
        <v>0</v>
      </c>
      <c r="G17" s="16"/>
      <c r="H17" s="7"/>
      <c r="I17" s="72"/>
      <c r="J17" s="61">
        <f t="shared" si="1"/>
        <v>0</v>
      </c>
      <c r="K17" s="16"/>
      <c r="L17" s="7"/>
      <c r="M17" s="72"/>
      <c r="N17" s="48" t="s">
        <v>24</v>
      </c>
      <c r="O17" s="53">
        <v>5</v>
      </c>
      <c r="P17" s="74">
        <f t="shared" si="2"/>
        <v>0.05</v>
      </c>
      <c r="Q17" s="35" t="s">
        <v>24</v>
      </c>
      <c r="R17" s="36">
        <v>3</v>
      </c>
      <c r="S17" s="28">
        <f>R17/100</f>
        <v>0.03</v>
      </c>
    </row>
    <row r="18" spans="2:19" ht="19.5" customHeight="1">
      <c r="B18" s="213"/>
      <c r="C18" s="16"/>
      <c r="D18" s="7"/>
      <c r="E18" s="72"/>
      <c r="F18" s="61">
        <f t="shared" si="0"/>
        <v>0</v>
      </c>
      <c r="G18" s="16"/>
      <c r="H18" s="7"/>
      <c r="I18" s="72"/>
      <c r="J18" s="61">
        <f t="shared" si="1"/>
        <v>0</v>
      </c>
      <c r="K18" s="16"/>
      <c r="L18" s="7"/>
      <c r="M18" s="72"/>
      <c r="N18" s="16"/>
      <c r="O18" s="7"/>
      <c r="P18" s="76"/>
      <c r="Q18" s="35" t="s">
        <v>116</v>
      </c>
      <c r="R18" s="36">
        <v>2</v>
      </c>
      <c r="S18" s="74">
        <f>R18/100</f>
        <v>0.02</v>
      </c>
    </row>
    <row r="19" spans="2:19">
      <c r="B19" s="213"/>
      <c r="C19" s="75"/>
      <c r="D19" s="7"/>
      <c r="E19" s="72"/>
      <c r="F19" s="61">
        <f t="shared" si="0"/>
        <v>0</v>
      </c>
      <c r="G19" s="75"/>
      <c r="H19" s="7"/>
      <c r="I19" s="72"/>
      <c r="J19" s="61">
        <f t="shared" si="1"/>
        <v>0</v>
      </c>
      <c r="K19" s="75"/>
      <c r="L19" s="7"/>
      <c r="M19" s="72"/>
      <c r="N19" s="75"/>
      <c r="O19" s="7"/>
      <c r="P19" s="72"/>
      <c r="Q19" s="75" t="s">
        <v>305</v>
      </c>
      <c r="R19" s="7">
        <v>1</v>
      </c>
      <c r="S19" s="74">
        <f>R19/100</f>
        <v>0.01</v>
      </c>
    </row>
    <row r="20" spans="2:19">
      <c r="B20" s="213"/>
      <c r="C20" s="75"/>
      <c r="D20" s="77"/>
      <c r="E20" s="68"/>
      <c r="F20" s="61">
        <f t="shared" si="0"/>
        <v>0</v>
      </c>
      <c r="G20" s="75"/>
      <c r="H20" s="77"/>
      <c r="I20" s="68"/>
      <c r="J20" s="61">
        <f t="shared" si="1"/>
        <v>0</v>
      </c>
      <c r="K20" s="75"/>
      <c r="L20" s="77"/>
      <c r="M20" s="68"/>
      <c r="N20" s="75"/>
      <c r="O20" s="77"/>
      <c r="P20" s="68"/>
      <c r="Q20" s="75"/>
      <c r="R20" s="77"/>
      <c r="S20" s="69"/>
    </row>
    <row r="21" spans="2:19">
      <c r="B21" s="213"/>
      <c r="C21" s="21"/>
      <c r="D21" s="7"/>
      <c r="E21" s="65"/>
      <c r="F21" s="61">
        <f t="shared" si="0"/>
        <v>0</v>
      </c>
      <c r="G21" s="21"/>
      <c r="H21" s="7"/>
      <c r="I21" s="65"/>
      <c r="J21" s="61">
        <f t="shared" si="1"/>
        <v>0</v>
      </c>
      <c r="K21" s="21"/>
      <c r="L21" s="7"/>
      <c r="M21" s="65"/>
      <c r="N21" s="21"/>
      <c r="O21" s="7"/>
      <c r="P21" s="65"/>
      <c r="Q21" s="21"/>
      <c r="R21" s="7"/>
      <c r="S21" s="66"/>
    </row>
    <row r="22" spans="2:19">
      <c r="B22" s="213" t="s">
        <v>26</v>
      </c>
      <c r="C22" s="214"/>
      <c r="D22" s="215"/>
      <c r="E22" s="71"/>
      <c r="F22" s="61">
        <f t="shared" si="0"/>
        <v>0</v>
      </c>
      <c r="G22" s="214"/>
      <c r="H22" s="215"/>
      <c r="I22" s="71"/>
      <c r="J22" s="61">
        <f t="shared" si="1"/>
        <v>0</v>
      </c>
      <c r="K22" s="214"/>
      <c r="L22" s="215"/>
      <c r="M22" s="71"/>
      <c r="N22" s="214" t="s">
        <v>105</v>
      </c>
      <c r="O22" s="215"/>
      <c r="P22" s="71"/>
      <c r="Q22" s="214" t="s">
        <v>117</v>
      </c>
      <c r="R22" s="215"/>
      <c r="S22" s="2"/>
    </row>
    <row r="23" spans="2:19">
      <c r="B23" s="213"/>
      <c r="C23" s="13"/>
      <c r="D23" s="14"/>
      <c r="E23" s="72"/>
      <c r="F23" s="61">
        <f t="shared" si="0"/>
        <v>0</v>
      </c>
      <c r="G23" s="13"/>
      <c r="H23" s="14"/>
      <c r="I23" s="72"/>
      <c r="J23" s="61">
        <f t="shared" si="1"/>
        <v>0</v>
      </c>
      <c r="K23" s="13"/>
      <c r="L23" s="14"/>
      <c r="M23" s="72"/>
      <c r="N23" s="13" t="s">
        <v>75</v>
      </c>
      <c r="O23" s="14">
        <v>45</v>
      </c>
      <c r="P23" s="72">
        <f>O23/55</f>
        <v>0.81818181818181823</v>
      </c>
      <c r="Q23" s="32" t="s">
        <v>118</v>
      </c>
      <c r="R23" s="33">
        <v>60</v>
      </c>
      <c r="S23" s="29">
        <f>R23/55</f>
        <v>1.0909090909090908</v>
      </c>
    </row>
    <row r="24" spans="2:19">
      <c r="B24" s="213"/>
      <c r="C24" s="16"/>
      <c r="D24" s="7"/>
      <c r="E24" s="72"/>
      <c r="F24" s="61">
        <f t="shared" si="0"/>
        <v>0</v>
      </c>
      <c r="G24" s="16"/>
      <c r="H24" s="7"/>
      <c r="I24" s="72"/>
      <c r="J24" s="61">
        <f t="shared" si="1"/>
        <v>0</v>
      </c>
      <c r="K24" s="16"/>
      <c r="L24" s="7"/>
      <c r="M24" s="72"/>
      <c r="N24" s="16" t="s">
        <v>106</v>
      </c>
      <c r="O24" s="7">
        <v>5</v>
      </c>
      <c r="P24" s="72">
        <f>O24/35</f>
        <v>0.14285714285714285</v>
      </c>
      <c r="Q24" s="35" t="s">
        <v>119</v>
      </c>
      <c r="R24" s="36">
        <v>3</v>
      </c>
      <c r="S24" s="29">
        <f>R24/55</f>
        <v>5.4545454545454543E-2</v>
      </c>
    </row>
    <row r="25" spans="2:19">
      <c r="B25" s="213"/>
      <c r="C25" s="16"/>
      <c r="D25" s="7"/>
      <c r="E25" s="72"/>
      <c r="F25" s="61">
        <f t="shared" si="0"/>
        <v>0</v>
      </c>
      <c r="G25" s="16"/>
      <c r="H25" s="7"/>
      <c r="I25" s="72"/>
      <c r="J25" s="61">
        <f t="shared" si="1"/>
        <v>0</v>
      </c>
      <c r="K25" s="16"/>
      <c r="L25" s="7"/>
      <c r="M25" s="72"/>
      <c r="N25" s="16" t="s">
        <v>107</v>
      </c>
      <c r="O25" s="7">
        <v>1</v>
      </c>
      <c r="P25" s="117">
        <f>O25/100</f>
        <v>0.01</v>
      </c>
      <c r="Q25" s="35" t="s">
        <v>183</v>
      </c>
      <c r="R25" s="36">
        <v>15</v>
      </c>
      <c r="S25" s="27">
        <f>R25/110</f>
        <v>0.13636363636363635</v>
      </c>
    </row>
    <row r="26" spans="2:19">
      <c r="B26" s="213"/>
      <c r="C26" s="16"/>
      <c r="D26" s="7"/>
      <c r="E26" s="72"/>
      <c r="F26" s="61">
        <f t="shared" si="0"/>
        <v>0</v>
      </c>
      <c r="G26" s="16"/>
      <c r="H26" s="7"/>
      <c r="I26" s="72"/>
      <c r="J26" s="61">
        <f t="shared" si="1"/>
        <v>0</v>
      </c>
      <c r="K26" s="16"/>
      <c r="L26" s="7"/>
      <c r="M26" s="72"/>
      <c r="N26" s="16"/>
      <c r="O26" s="7"/>
      <c r="P26" s="72"/>
      <c r="Q26" s="35" t="s">
        <v>304</v>
      </c>
      <c r="R26" s="36">
        <v>0.5</v>
      </c>
      <c r="S26" s="74">
        <f t="shared" ref="S26" si="3">R26/100</f>
        <v>5.0000000000000001E-3</v>
      </c>
    </row>
    <row r="27" spans="2:19">
      <c r="B27" s="213"/>
      <c r="C27" s="75"/>
      <c r="D27" s="77"/>
      <c r="E27" s="78"/>
      <c r="F27" s="61">
        <f t="shared" si="0"/>
        <v>0</v>
      </c>
      <c r="G27" s="75"/>
      <c r="H27" s="77"/>
      <c r="I27" s="78"/>
      <c r="J27" s="61">
        <f t="shared" si="1"/>
        <v>0</v>
      </c>
      <c r="K27" s="75"/>
      <c r="L27" s="77"/>
      <c r="M27" s="78"/>
      <c r="N27" s="75"/>
      <c r="O27" s="77"/>
      <c r="P27" s="78"/>
      <c r="Q27" s="75"/>
      <c r="R27" s="77"/>
      <c r="S27" s="69"/>
    </row>
    <row r="28" spans="2:19">
      <c r="B28" s="213"/>
      <c r="C28" s="21"/>
      <c r="D28" s="7"/>
      <c r="E28" s="79"/>
      <c r="F28" s="61">
        <f t="shared" si="0"/>
        <v>0</v>
      </c>
      <c r="G28" s="21"/>
      <c r="H28" s="7"/>
      <c r="I28" s="79"/>
      <c r="J28" s="61">
        <f t="shared" si="1"/>
        <v>0</v>
      </c>
      <c r="K28" s="21"/>
      <c r="L28" s="7"/>
      <c r="M28" s="79"/>
      <c r="N28" s="21"/>
      <c r="O28" s="7"/>
      <c r="P28" s="79"/>
      <c r="Q28" s="21"/>
      <c r="R28" s="7"/>
      <c r="S28" s="66"/>
    </row>
    <row r="29" spans="2:19">
      <c r="B29" s="213"/>
      <c r="C29" s="21"/>
      <c r="D29" s="7"/>
      <c r="E29" s="79"/>
      <c r="F29" s="61">
        <f t="shared" si="0"/>
        <v>0</v>
      </c>
      <c r="G29" s="21"/>
      <c r="H29" s="7"/>
      <c r="I29" s="79"/>
      <c r="J29" s="61">
        <f t="shared" si="1"/>
        <v>0</v>
      </c>
      <c r="K29" s="21"/>
      <c r="L29" s="7"/>
      <c r="M29" s="79"/>
      <c r="N29" s="21"/>
      <c r="O29" s="7"/>
      <c r="P29" s="79"/>
      <c r="Q29" s="21"/>
      <c r="R29" s="7"/>
      <c r="S29" s="66"/>
    </row>
    <row r="30" spans="2:19">
      <c r="B30" s="213" t="s">
        <v>9</v>
      </c>
      <c r="C30" s="214"/>
      <c r="D30" s="215"/>
      <c r="E30" s="145"/>
      <c r="F30" s="61">
        <f t="shared" si="0"/>
        <v>0</v>
      </c>
      <c r="G30" s="214"/>
      <c r="H30" s="215"/>
      <c r="I30" s="145"/>
      <c r="J30" s="61">
        <f t="shared" si="1"/>
        <v>0</v>
      </c>
      <c r="K30" s="214"/>
      <c r="L30" s="215"/>
      <c r="M30" s="145"/>
      <c r="N30" s="214" t="s">
        <v>27</v>
      </c>
      <c r="O30" s="215"/>
      <c r="P30" s="80"/>
      <c r="Q30" s="214" t="s">
        <v>27</v>
      </c>
      <c r="R30" s="215"/>
      <c r="S30" s="80"/>
    </row>
    <row r="31" spans="2:19">
      <c r="B31" s="213"/>
      <c r="C31" s="19"/>
      <c r="D31" s="30"/>
      <c r="E31" s="81"/>
      <c r="F31" s="61">
        <f t="shared" si="0"/>
        <v>0</v>
      </c>
      <c r="G31" s="19"/>
      <c r="H31" s="30"/>
      <c r="I31" s="81"/>
      <c r="J31" s="61">
        <f t="shared" si="1"/>
        <v>0</v>
      </c>
      <c r="K31" s="19"/>
      <c r="L31" s="30"/>
      <c r="M31" s="81"/>
      <c r="N31" s="17" t="s">
        <v>9</v>
      </c>
      <c r="O31" s="31">
        <v>60</v>
      </c>
      <c r="P31" s="82">
        <f t="shared" ref="P31:P33" si="4">O31/100</f>
        <v>0.6</v>
      </c>
      <c r="Q31" s="17" t="s">
        <v>9</v>
      </c>
      <c r="R31" s="31">
        <v>60</v>
      </c>
      <c r="S31" s="82">
        <f t="shared" ref="S31:S33" si="5">R31/100</f>
        <v>0.6</v>
      </c>
    </row>
    <row r="32" spans="2:19">
      <c r="B32" s="213"/>
      <c r="C32" s="19"/>
      <c r="D32" s="30"/>
      <c r="E32" s="81"/>
      <c r="F32" s="61">
        <f t="shared" si="0"/>
        <v>0</v>
      </c>
      <c r="G32" s="19"/>
      <c r="H32" s="30"/>
      <c r="I32" s="81"/>
      <c r="J32" s="61">
        <f t="shared" si="1"/>
        <v>0</v>
      </c>
      <c r="K32" s="19"/>
      <c r="L32" s="30"/>
      <c r="M32" s="81"/>
      <c r="N32" s="19" t="s">
        <v>60</v>
      </c>
      <c r="O32" s="30">
        <v>0.5</v>
      </c>
      <c r="P32" s="74">
        <f t="shared" si="4"/>
        <v>5.0000000000000001E-3</v>
      </c>
      <c r="Q32" s="19" t="s">
        <v>60</v>
      </c>
      <c r="R32" s="30">
        <v>0.5</v>
      </c>
      <c r="S32" s="74">
        <f t="shared" si="5"/>
        <v>5.0000000000000001E-3</v>
      </c>
    </row>
    <row r="33" spans="2:19">
      <c r="B33" s="213"/>
      <c r="C33" s="19"/>
      <c r="D33" s="30"/>
      <c r="E33" s="81"/>
      <c r="F33" s="61">
        <f t="shared" si="0"/>
        <v>0</v>
      </c>
      <c r="G33" s="19"/>
      <c r="H33" s="30"/>
      <c r="I33" s="81"/>
      <c r="J33" s="61">
        <f t="shared" si="1"/>
        <v>0</v>
      </c>
      <c r="K33" s="19"/>
      <c r="L33" s="30"/>
      <c r="M33" s="81"/>
      <c r="N33" s="19" t="s">
        <v>61</v>
      </c>
      <c r="O33" s="30">
        <v>0.5</v>
      </c>
      <c r="P33" s="74">
        <f t="shared" si="4"/>
        <v>5.0000000000000001E-3</v>
      </c>
      <c r="Q33" s="19" t="s">
        <v>61</v>
      </c>
      <c r="R33" s="30">
        <v>0.5</v>
      </c>
      <c r="S33" s="74">
        <f t="shared" si="5"/>
        <v>5.0000000000000001E-3</v>
      </c>
    </row>
    <row r="34" spans="2:19">
      <c r="B34" s="213"/>
      <c r="C34" s="19"/>
      <c r="D34" s="30"/>
      <c r="E34" s="81"/>
      <c r="F34" s="61">
        <f t="shared" si="0"/>
        <v>0</v>
      </c>
      <c r="G34" s="19"/>
      <c r="H34" s="30"/>
      <c r="I34" s="81"/>
      <c r="J34" s="61">
        <f t="shared" si="1"/>
        <v>0</v>
      </c>
      <c r="K34" s="19"/>
      <c r="L34" s="30"/>
      <c r="M34" s="81"/>
      <c r="N34" s="19"/>
      <c r="O34" s="30"/>
      <c r="P34" s="81"/>
      <c r="Q34" s="19"/>
      <c r="R34" s="30"/>
      <c r="S34" s="83"/>
    </row>
    <row r="35" spans="2:19" ht="24" customHeight="1">
      <c r="B35" s="213"/>
      <c r="C35" s="19"/>
      <c r="D35" s="30"/>
      <c r="E35" s="84"/>
      <c r="F35" s="61">
        <f t="shared" si="0"/>
        <v>0</v>
      </c>
      <c r="G35" s="19"/>
      <c r="H35" s="30"/>
      <c r="I35" s="84"/>
      <c r="J35" s="61">
        <f t="shared" si="1"/>
        <v>0</v>
      </c>
      <c r="K35" s="19"/>
      <c r="L35" s="30"/>
      <c r="M35" s="84"/>
      <c r="N35" s="19"/>
      <c r="O35" s="30"/>
      <c r="P35" s="84"/>
      <c r="Q35" s="19"/>
      <c r="R35" s="30"/>
      <c r="S35" s="85"/>
    </row>
    <row r="36" spans="2:19">
      <c r="B36" s="213" t="s">
        <v>28</v>
      </c>
      <c r="C36" s="214"/>
      <c r="D36" s="215"/>
      <c r="E36" s="71"/>
      <c r="F36" s="61">
        <f t="shared" si="0"/>
        <v>0</v>
      </c>
      <c r="G36" s="214"/>
      <c r="H36" s="215"/>
      <c r="I36" s="71"/>
      <c r="J36" s="61">
        <f t="shared" si="1"/>
        <v>0</v>
      </c>
      <c r="K36" s="214"/>
      <c r="L36" s="215"/>
      <c r="M36" s="71"/>
      <c r="N36" s="214" t="s">
        <v>108</v>
      </c>
      <c r="O36" s="215"/>
      <c r="P36" s="71"/>
      <c r="Q36" s="214" t="s">
        <v>306</v>
      </c>
      <c r="R36" s="215"/>
      <c r="S36" s="71"/>
    </row>
    <row r="37" spans="2:19">
      <c r="B37" s="213"/>
      <c r="C37" s="13"/>
      <c r="D37" s="86"/>
      <c r="E37" s="68"/>
      <c r="F37" s="61">
        <f t="shared" si="0"/>
        <v>0</v>
      </c>
      <c r="G37" s="13"/>
      <c r="H37" s="86"/>
      <c r="I37" s="68"/>
      <c r="J37" s="61">
        <f t="shared" si="1"/>
        <v>0</v>
      </c>
      <c r="K37" s="13"/>
      <c r="L37" s="86"/>
      <c r="M37" s="68"/>
      <c r="N37" s="13" t="s">
        <v>109</v>
      </c>
      <c r="O37" s="86">
        <v>20</v>
      </c>
      <c r="P37" s="87">
        <f>O37/90</f>
        <v>0.22222222222222221</v>
      </c>
      <c r="Q37" s="32" t="s">
        <v>67</v>
      </c>
      <c r="R37" s="33">
        <v>8</v>
      </c>
      <c r="S37" s="27">
        <f>R37/20</f>
        <v>0.4</v>
      </c>
    </row>
    <row r="38" spans="2:19">
      <c r="B38" s="213"/>
      <c r="C38" s="16"/>
      <c r="D38" s="79"/>
      <c r="E38" s="68"/>
      <c r="F38" s="61">
        <f t="shared" si="0"/>
        <v>0</v>
      </c>
      <c r="G38" s="16"/>
      <c r="H38" s="79"/>
      <c r="I38" s="68"/>
      <c r="J38" s="61">
        <f t="shared" si="1"/>
        <v>0</v>
      </c>
      <c r="K38" s="16"/>
      <c r="L38" s="79"/>
      <c r="M38" s="68"/>
      <c r="N38" s="16" t="s">
        <v>110</v>
      </c>
      <c r="O38" s="79">
        <v>10</v>
      </c>
      <c r="P38" s="76">
        <f>O38*0.7/35</f>
        <v>0.2</v>
      </c>
      <c r="Q38" s="35" t="s">
        <v>307</v>
      </c>
      <c r="R38" s="36">
        <v>8</v>
      </c>
      <c r="S38" s="27">
        <f>R38/20</f>
        <v>0.4</v>
      </c>
    </row>
    <row r="39" spans="2:19">
      <c r="B39" s="213"/>
      <c r="C39" s="16"/>
      <c r="D39" s="79"/>
      <c r="E39" s="68"/>
      <c r="F39" s="61">
        <f t="shared" si="0"/>
        <v>0</v>
      </c>
      <c r="G39" s="16"/>
      <c r="H39" s="79"/>
      <c r="I39" s="68"/>
      <c r="J39" s="61">
        <f t="shared" si="1"/>
        <v>0</v>
      </c>
      <c r="K39" s="16"/>
      <c r="L39" s="79"/>
      <c r="M39" s="68"/>
      <c r="N39" s="16" t="s">
        <v>111</v>
      </c>
      <c r="O39" s="79">
        <v>0.5</v>
      </c>
      <c r="P39" s="76"/>
      <c r="Q39" s="111"/>
      <c r="R39" s="114"/>
      <c r="S39" s="29"/>
    </row>
    <row r="40" spans="2:19">
      <c r="B40" s="213"/>
      <c r="C40" s="16"/>
      <c r="D40" s="79"/>
      <c r="E40" s="68"/>
      <c r="F40" s="61">
        <f t="shared" si="0"/>
        <v>0</v>
      </c>
      <c r="G40" s="16"/>
      <c r="H40" s="79"/>
      <c r="I40" s="68"/>
      <c r="J40" s="61">
        <f t="shared" si="1"/>
        <v>0</v>
      </c>
      <c r="K40" s="16"/>
      <c r="L40" s="79"/>
      <c r="M40" s="68"/>
      <c r="N40" s="16"/>
      <c r="O40" s="79"/>
      <c r="P40" s="76"/>
      <c r="Q40" s="16"/>
      <c r="R40" s="7"/>
      <c r="S40" s="89"/>
    </row>
    <row r="41" spans="2:19" ht="20.25" customHeight="1">
      <c r="B41" s="213"/>
      <c r="C41" s="16"/>
      <c r="D41" s="79"/>
      <c r="E41" s="76"/>
      <c r="F41" s="61">
        <f t="shared" si="0"/>
        <v>0</v>
      </c>
      <c r="G41" s="16"/>
      <c r="H41" s="79"/>
      <c r="I41" s="76"/>
      <c r="J41" s="61">
        <f t="shared" si="1"/>
        <v>0</v>
      </c>
      <c r="K41" s="16"/>
      <c r="L41" s="79"/>
      <c r="M41" s="76"/>
      <c r="N41" s="16"/>
      <c r="O41" s="79"/>
      <c r="P41" s="76"/>
      <c r="Q41" s="19"/>
      <c r="R41" s="7"/>
      <c r="S41" s="76"/>
    </row>
    <row r="42" spans="2:19">
      <c r="B42" s="213"/>
      <c r="C42" s="16"/>
      <c r="D42" s="79"/>
      <c r="E42" s="69"/>
      <c r="F42" s="61">
        <f t="shared" si="0"/>
        <v>0</v>
      </c>
      <c r="G42" s="16"/>
      <c r="H42" s="79"/>
      <c r="I42" s="69"/>
      <c r="J42" s="61">
        <f t="shared" si="1"/>
        <v>0</v>
      </c>
      <c r="K42" s="16"/>
      <c r="L42" s="79"/>
      <c r="M42" s="69"/>
      <c r="N42" s="16"/>
      <c r="O42" s="79"/>
      <c r="P42" s="69"/>
      <c r="Q42" s="75"/>
      <c r="R42" s="7"/>
      <c r="S42" s="76"/>
    </row>
    <row r="43" spans="2:19">
      <c r="B43" s="213"/>
      <c r="C43" s="19"/>
      <c r="D43" s="40"/>
      <c r="E43" s="66">
        <f>D43+D37+D38+D39+D40+D41+D42</f>
        <v>0</v>
      </c>
      <c r="F43" s="61">
        <f t="shared" si="0"/>
        <v>0</v>
      </c>
      <c r="G43" s="19"/>
      <c r="H43" s="40"/>
      <c r="I43" s="66">
        <f>H43+H37+H38+H39+H40+H41+H42</f>
        <v>0</v>
      </c>
      <c r="J43" s="61">
        <f t="shared" si="1"/>
        <v>0</v>
      </c>
      <c r="K43" s="19"/>
      <c r="L43" s="40"/>
      <c r="M43" s="66"/>
      <c r="N43" s="19"/>
      <c r="O43" s="40"/>
      <c r="P43" s="66"/>
      <c r="Q43" s="19"/>
      <c r="R43" s="20"/>
      <c r="S43" s="66"/>
    </row>
    <row r="44" spans="2:19" ht="24" customHeight="1">
      <c r="B44" s="90" t="s">
        <v>29</v>
      </c>
      <c r="C44" s="220"/>
      <c r="D44" s="221"/>
      <c r="E44" s="91"/>
      <c r="F44" s="92"/>
      <c r="G44" s="220"/>
      <c r="H44" s="221"/>
      <c r="I44" s="91"/>
      <c r="J44" s="92"/>
      <c r="K44" s="220"/>
      <c r="L44" s="221"/>
      <c r="M44" s="91"/>
      <c r="N44" s="220" t="s">
        <v>416</v>
      </c>
      <c r="O44" s="221"/>
      <c r="P44" s="91"/>
      <c r="Q44" s="220"/>
      <c r="R44" s="221"/>
      <c r="S44" s="143"/>
    </row>
    <row r="45" spans="2:19" ht="21.75" customHeight="1">
      <c r="B45" s="216"/>
      <c r="C45" s="93" t="s">
        <v>30</v>
      </c>
      <c r="D45" s="53">
        <f>E45</f>
        <v>0</v>
      </c>
      <c r="E45" s="94"/>
      <c r="F45" s="95"/>
      <c r="G45" s="93" t="s">
        <v>30</v>
      </c>
      <c r="H45" s="53">
        <f>I45</f>
        <v>0</v>
      </c>
      <c r="I45" s="94"/>
      <c r="J45" s="95"/>
      <c r="K45" s="93" t="s">
        <v>30</v>
      </c>
      <c r="L45" s="53">
        <f>M45</f>
        <v>0</v>
      </c>
      <c r="M45" s="94"/>
      <c r="N45" s="93" t="s">
        <v>30</v>
      </c>
      <c r="O45" s="53">
        <f>P45</f>
        <v>4.2222222222222223</v>
      </c>
      <c r="P45" s="94">
        <f>P5+P37</f>
        <v>4.2222222222222223</v>
      </c>
      <c r="Q45" s="93" t="s">
        <v>30</v>
      </c>
      <c r="R45" s="88">
        <f t="shared" ref="R45:R49" si="6">S45</f>
        <v>4.6863636363636365</v>
      </c>
      <c r="S45" s="96">
        <f>S5+S6+S25+S37+S38</f>
        <v>4.6863636363636365</v>
      </c>
    </row>
    <row r="46" spans="2:19">
      <c r="B46" s="217"/>
      <c r="C46" s="97" t="s">
        <v>31</v>
      </c>
      <c r="D46" s="53">
        <f t="shared" ref="D46:D49" si="7">E46</f>
        <v>0</v>
      </c>
      <c r="E46" s="94"/>
      <c r="F46" s="95"/>
      <c r="G46" s="97" t="s">
        <v>31</v>
      </c>
      <c r="H46" s="53">
        <f t="shared" ref="H46:H49" si="8">I46</f>
        <v>0</v>
      </c>
      <c r="I46" s="94"/>
      <c r="J46" s="95"/>
      <c r="K46" s="97" t="s">
        <v>31</v>
      </c>
      <c r="L46" s="53">
        <f t="shared" ref="L46:L49" si="9">M46</f>
        <v>0</v>
      </c>
      <c r="M46" s="94"/>
      <c r="N46" s="97" t="s">
        <v>31</v>
      </c>
      <c r="O46" s="53">
        <f t="shared" ref="O46:O49" si="10">P46</f>
        <v>0</v>
      </c>
      <c r="P46" s="94">
        <v>0</v>
      </c>
      <c r="Q46" s="97" t="s">
        <v>31</v>
      </c>
      <c r="R46" s="88">
        <f t="shared" si="6"/>
        <v>0</v>
      </c>
      <c r="S46" s="96">
        <v>0</v>
      </c>
    </row>
    <row r="47" spans="2:19">
      <c r="B47" s="217"/>
      <c r="C47" s="97" t="s">
        <v>32</v>
      </c>
      <c r="D47" s="53">
        <f t="shared" si="7"/>
        <v>0</v>
      </c>
      <c r="E47" s="94"/>
      <c r="F47" s="95"/>
      <c r="G47" s="97" t="s">
        <v>32</v>
      </c>
      <c r="H47" s="53">
        <f t="shared" si="8"/>
        <v>0</v>
      </c>
      <c r="I47" s="94"/>
      <c r="J47" s="95"/>
      <c r="K47" s="97" t="s">
        <v>32</v>
      </c>
      <c r="L47" s="53">
        <f t="shared" si="9"/>
        <v>0</v>
      </c>
      <c r="M47" s="94"/>
      <c r="N47" s="97" t="s">
        <v>32</v>
      </c>
      <c r="O47" s="53">
        <f t="shared" si="10"/>
        <v>2.9110389610389613</v>
      </c>
      <c r="P47" s="94">
        <f>P14+P15+P23+P24+P38</f>
        <v>2.9110389610389613</v>
      </c>
      <c r="Q47" s="97" t="s">
        <v>32</v>
      </c>
      <c r="R47" s="88">
        <f t="shared" si="6"/>
        <v>2.8597402597402599</v>
      </c>
      <c r="S47" s="96">
        <f>S14+S23+S24</f>
        <v>2.8597402597402599</v>
      </c>
    </row>
    <row r="48" spans="2:19">
      <c r="B48" s="217"/>
      <c r="C48" s="97" t="s">
        <v>33</v>
      </c>
      <c r="D48" s="53">
        <f t="shared" si="7"/>
        <v>0</v>
      </c>
      <c r="E48" s="94"/>
      <c r="F48" s="95"/>
      <c r="G48" s="97" t="s">
        <v>33</v>
      </c>
      <c r="H48" s="53">
        <f t="shared" si="8"/>
        <v>0</v>
      </c>
      <c r="I48" s="94"/>
      <c r="J48" s="95"/>
      <c r="K48" s="97" t="s">
        <v>33</v>
      </c>
      <c r="L48" s="53">
        <f t="shared" si="9"/>
        <v>0</v>
      </c>
      <c r="M48" s="94"/>
      <c r="N48" s="97" t="s">
        <v>33</v>
      </c>
      <c r="O48" s="53">
        <f t="shared" si="10"/>
        <v>1</v>
      </c>
      <c r="P48" s="94">
        <v>1</v>
      </c>
      <c r="Q48" s="97" t="s">
        <v>33</v>
      </c>
      <c r="R48" s="88">
        <f t="shared" si="6"/>
        <v>1</v>
      </c>
      <c r="S48" s="96">
        <v>1</v>
      </c>
    </row>
    <row r="49" spans="2:19">
      <c r="B49" s="217"/>
      <c r="C49" s="97" t="s">
        <v>34</v>
      </c>
      <c r="D49" s="53">
        <f t="shared" si="7"/>
        <v>0</v>
      </c>
      <c r="E49" s="94"/>
      <c r="F49" s="95"/>
      <c r="G49" s="97" t="s">
        <v>34</v>
      </c>
      <c r="H49" s="53">
        <f t="shared" si="8"/>
        <v>0</v>
      </c>
      <c r="I49" s="94"/>
      <c r="J49" s="95"/>
      <c r="K49" s="97" t="s">
        <v>34</v>
      </c>
      <c r="L49" s="53">
        <f t="shared" si="9"/>
        <v>0</v>
      </c>
      <c r="M49" s="94"/>
      <c r="N49" s="97" t="s">
        <v>34</v>
      </c>
      <c r="O49" s="53">
        <f t="shared" si="10"/>
        <v>0</v>
      </c>
      <c r="P49" s="94">
        <v>0</v>
      </c>
      <c r="Q49" s="97" t="s">
        <v>34</v>
      </c>
      <c r="R49" s="88">
        <f t="shared" si="6"/>
        <v>0</v>
      </c>
      <c r="S49" s="96">
        <v>0</v>
      </c>
    </row>
    <row r="50" spans="2:19" ht="18.75" customHeight="1">
      <c r="B50" s="217"/>
      <c r="C50" s="219" t="s">
        <v>35</v>
      </c>
      <c r="D50" s="53">
        <f>E50</f>
        <v>0</v>
      </c>
      <c r="E50" s="94"/>
      <c r="F50" s="95"/>
      <c r="G50" s="219" t="s">
        <v>35</v>
      </c>
      <c r="H50" s="53">
        <f>I50</f>
        <v>0</v>
      </c>
      <c r="I50" s="94"/>
      <c r="J50" s="95"/>
      <c r="K50" s="219" t="s">
        <v>35</v>
      </c>
      <c r="L50" s="53">
        <f>M50</f>
        <v>0</v>
      </c>
      <c r="M50" s="94"/>
      <c r="N50" s="219" t="s">
        <v>35</v>
      </c>
      <c r="O50" s="53">
        <f>P50</f>
        <v>2.5</v>
      </c>
      <c r="P50" s="94">
        <v>2.5</v>
      </c>
      <c r="Q50" s="219" t="s">
        <v>35</v>
      </c>
      <c r="R50" s="88">
        <f>S50</f>
        <v>2.5</v>
      </c>
      <c r="S50" s="94">
        <v>2.5</v>
      </c>
    </row>
    <row r="51" spans="2:19">
      <c r="B51" s="217"/>
      <c r="C51" s="219"/>
      <c r="D51" s="53"/>
      <c r="E51" s="94"/>
      <c r="F51" s="95"/>
      <c r="G51" s="219"/>
      <c r="H51" s="53"/>
      <c r="I51" s="94"/>
      <c r="J51" s="95"/>
      <c r="K51" s="219"/>
      <c r="L51" s="53"/>
      <c r="M51" s="94"/>
      <c r="N51" s="219"/>
      <c r="O51" s="53"/>
      <c r="P51" s="94"/>
      <c r="Q51" s="219"/>
      <c r="R51" s="88"/>
      <c r="S51" s="94">
        <v>0</v>
      </c>
    </row>
    <row r="52" spans="2:19">
      <c r="B52" s="218"/>
      <c r="C52" s="98" t="s">
        <v>36</v>
      </c>
      <c r="D52" s="99">
        <f>D45*70+D46*120+D47*75+D48*25+D49*60+D50*45</f>
        <v>0</v>
      </c>
      <c r="E52" s="100"/>
      <c r="F52" s="101"/>
      <c r="G52" s="98" t="s">
        <v>36</v>
      </c>
      <c r="H52" s="99">
        <f>H45*70+H46*120+H47*75+H48*25+H49*60+H50*45</f>
        <v>0</v>
      </c>
      <c r="I52" s="100"/>
      <c r="J52" s="101"/>
      <c r="K52" s="98" t="s">
        <v>36</v>
      </c>
      <c r="L52" s="99">
        <f>L45*70+L46*120+L47*75+L48*25+L49*60+L50*45</f>
        <v>0</v>
      </c>
      <c r="M52" s="100"/>
      <c r="N52" s="98" t="s">
        <v>36</v>
      </c>
      <c r="O52" s="99">
        <f>O45*70+O46*120+O47*75+O48*25+O49*60+O50*45</f>
        <v>651.3834776334777</v>
      </c>
      <c r="P52" s="100"/>
      <c r="Q52" s="98" t="s">
        <v>36</v>
      </c>
      <c r="R52" s="109">
        <f t="shared" ref="R52" si="11">R45*70+R46*120+R47*75+R48*25+R49*60+R50*45</f>
        <v>680.02597402597405</v>
      </c>
      <c r="S52" s="100"/>
    </row>
    <row r="53" spans="2:19">
      <c r="B53" s="102"/>
    </row>
    <row r="54" spans="2:19">
      <c r="B54" s="102"/>
    </row>
    <row r="55" spans="2:19">
      <c r="B55" s="102"/>
    </row>
  </sheetData>
  <mergeCells count="48">
    <mergeCell ref="Q50:Q51"/>
    <mergeCell ref="C44:D44"/>
    <mergeCell ref="G44:H44"/>
    <mergeCell ref="K44:L44"/>
    <mergeCell ref="N44:O44"/>
    <mergeCell ref="Q44:R44"/>
    <mergeCell ref="B45:B52"/>
    <mergeCell ref="C50:C51"/>
    <mergeCell ref="G50:G51"/>
    <mergeCell ref="K50:K51"/>
    <mergeCell ref="N50:N51"/>
    <mergeCell ref="Q36:R36"/>
    <mergeCell ref="B30:B35"/>
    <mergeCell ref="C30:D30"/>
    <mergeCell ref="G30:H30"/>
    <mergeCell ref="K30:L30"/>
    <mergeCell ref="N30:O30"/>
    <mergeCell ref="Q30:R30"/>
    <mergeCell ref="B36:B43"/>
    <mergeCell ref="C36:D36"/>
    <mergeCell ref="G36:H36"/>
    <mergeCell ref="K36:L36"/>
    <mergeCell ref="N36:O36"/>
    <mergeCell ref="Q22:R22"/>
    <mergeCell ref="B13:B21"/>
    <mergeCell ref="C13:D13"/>
    <mergeCell ref="G13:H13"/>
    <mergeCell ref="K13:L13"/>
    <mergeCell ref="N13:O13"/>
    <mergeCell ref="Q13:R13"/>
    <mergeCell ref="B22:B29"/>
    <mergeCell ref="C22:D22"/>
    <mergeCell ref="G22:H22"/>
    <mergeCell ref="K22:L22"/>
    <mergeCell ref="N22:O22"/>
    <mergeCell ref="Q3:R3"/>
    <mergeCell ref="B4:B12"/>
    <mergeCell ref="C4:D4"/>
    <mergeCell ref="G4:H4"/>
    <mergeCell ref="K4:L4"/>
    <mergeCell ref="N4:O4"/>
    <mergeCell ref="Q4:R4"/>
    <mergeCell ref="B1:O1"/>
    <mergeCell ref="G2:H2"/>
    <mergeCell ref="C3:D3"/>
    <mergeCell ref="G3:H3"/>
    <mergeCell ref="K3:L3"/>
    <mergeCell ref="N3:O3"/>
  </mergeCells>
  <phoneticPr fontId="3" type="noConversion"/>
  <printOptions horizontalCentered="1"/>
  <pageMargins left="0" right="0" top="0" bottom="0" header="0" footer="0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R56"/>
  <sheetViews>
    <sheetView view="pageBreakPreview" zoomScale="80" zoomScaleNormal="85" zoomScaleSheetLayoutView="80" workbookViewId="0">
      <selection activeCell="B1" sqref="B1:M1"/>
    </sheetView>
  </sheetViews>
  <sheetFormatPr defaultColWidth="9" defaultRowHeight="19.8"/>
  <cols>
    <col min="1" max="1" width="0.77734375" style="175" customWidth="1"/>
    <col min="2" max="2" width="7.6640625" style="197" customWidth="1"/>
    <col min="3" max="3" width="9.44140625" style="175" customWidth="1"/>
    <col min="4" max="4" width="9.77734375" style="195" customWidth="1"/>
    <col min="5" max="5" width="9.21875" style="195" hidden="1" customWidth="1"/>
    <col min="6" max="6" width="11.21875" style="175" customWidth="1"/>
    <col min="7" max="7" width="9.77734375" style="195" customWidth="1"/>
    <col min="8" max="8" width="6.88671875" style="195" hidden="1" customWidth="1"/>
    <col min="9" max="9" width="9.44140625" style="175" customWidth="1"/>
    <col min="10" max="10" width="9.77734375" style="195" customWidth="1"/>
    <col min="11" max="11" width="6.88671875" style="195" hidden="1" customWidth="1"/>
    <col min="12" max="12" width="9.44140625" style="175" customWidth="1"/>
    <col min="13" max="13" width="9.77734375" style="196" customWidth="1"/>
    <col min="14" max="14" width="6.88671875" style="175" hidden="1" customWidth="1"/>
    <col min="15" max="15" width="9.44140625" style="175" customWidth="1"/>
    <col min="16" max="16" width="9.77734375" style="196" customWidth="1"/>
    <col min="17" max="17" width="6.88671875" style="175" hidden="1" customWidth="1"/>
    <col min="18" max="16384" width="9" style="175"/>
  </cols>
  <sheetData>
    <row r="1" spans="1:18" s="127" customFormat="1">
      <c r="B1" s="222" t="s">
        <v>55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168"/>
      <c r="Q1" s="168"/>
    </row>
    <row r="2" spans="1:18" s="127" customFormat="1" ht="18.75" customHeight="1">
      <c r="B2" s="169" t="s">
        <v>18</v>
      </c>
      <c r="C2" s="170"/>
      <c r="D2" s="171"/>
      <c r="E2" s="171"/>
      <c r="F2" s="223" t="s">
        <v>19</v>
      </c>
      <c r="G2" s="223"/>
      <c r="H2" s="171"/>
      <c r="I2" s="170"/>
      <c r="J2" s="171"/>
      <c r="K2" s="171"/>
      <c r="L2" s="172"/>
      <c r="M2" s="173"/>
      <c r="N2" s="170"/>
      <c r="O2" s="172"/>
      <c r="P2" s="173"/>
      <c r="Q2" s="170"/>
    </row>
    <row r="3" spans="1:18" ht="21" customHeight="1">
      <c r="A3" s="205"/>
      <c r="B3" s="56" t="s">
        <v>20</v>
      </c>
      <c r="C3" s="211">
        <v>43409</v>
      </c>
      <c r="D3" s="212"/>
      <c r="E3" s="57"/>
      <c r="F3" s="211">
        <v>43410</v>
      </c>
      <c r="G3" s="212"/>
      <c r="H3" s="57"/>
      <c r="I3" s="211">
        <v>43411</v>
      </c>
      <c r="J3" s="212"/>
      <c r="K3" s="57"/>
      <c r="L3" s="211">
        <v>43412</v>
      </c>
      <c r="M3" s="212"/>
      <c r="N3" s="57"/>
      <c r="O3" s="211">
        <v>43413</v>
      </c>
      <c r="P3" s="212"/>
      <c r="Q3" s="174"/>
    </row>
    <row r="4" spans="1:18" ht="19.5" customHeight="1">
      <c r="B4" s="213" t="s">
        <v>6</v>
      </c>
      <c r="C4" s="214" t="s">
        <v>21</v>
      </c>
      <c r="D4" s="215"/>
      <c r="E4" s="2"/>
      <c r="F4" s="214" t="s">
        <v>37</v>
      </c>
      <c r="G4" s="215"/>
      <c r="H4" s="2"/>
      <c r="I4" s="214" t="s">
        <v>202</v>
      </c>
      <c r="J4" s="215"/>
      <c r="K4" s="2"/>
      <c r="L4" s="214" t="s">
        <v>21</v>
      </c>
      <c r="M4" s="215"/>
      <c r="N4" s="2"/>
      <c r="O4" s="214" t="s">
        <v>206</v>
      </c>
      <c r="P4" s="215"/>
      <c r="Q4" s="2"/>
    </row>
    <row r="5" spans="1:18" ht="19.5" customHeight="1">
      <c r="B5" s="213"/>
      <c r="C5" s="59" t="s">
        <v>57</v>
      </c>
      <c r="D5" s="37">
        <v>80</v>
      </c>
      <c r="E5" s="60">
        <f>D5/20</f>
        <v>4</v>
      </c>
      <c r="F5" s="59" t="s">
        <v>57</v>
      </c>
      <c r="G5" s="37">
        <v>75</v>
      </c>
      <c r="H5" s="60">
        <f>G5/20</f>
        <v>3.75</v>
      </c>
      <c r="I5" s="176" t="s">
        <v>240</v>
      </c>
      <c r="J5" s="177">
        <v>75</v>
      </c>
      <c r="K5" s="178">
        <f>J5/20</f>
        <v>3.75</v>
      </c>
      <c r="L5" s="59" t="s">
        <v>57</v>
      </c>
      <c r="M5" s="37">
        <v>80</v>
      </c>
      <c r="N5" s="60">
        <f>M5/20</f>
        <v>4</v>
      </c>
      <c r="O5" s="59" t="s">
        <v>57</v>
      </c>
      <c r="P5" s="37">
        <v>75</v>
      </c>
      <c r="Q5" s="61">
        <f>P5/20</f>
        <v>3.75</v>
      </c>
    </row>
    <row r="6" spans="1:18" ht="19.5" customHeight="1">
      <c r="B6" s="213"/>
      <c r="C6" s="59"/>
      <c r="D6" s="7"/>
      <c r="E6" s="63"/>
      <c r="F6" s="59" t="s">
        <v>62</v>
      </c>
      <c r="G6" s="7">
        <v>5</v>
      </c>
      <c r="H6" s="89">
        <f>G6/20</f>
        <v>0.25</v>
      </c>
      <c r="I6" s="21" t="s">
        <v>241</v>
      </c>
      <c r="J6" s="7">
        <v>15</v>
      </c>
      <c r="K6" s="65">
        <f>J6/55</f>
        <v>0.27272727272727271</v>
      </c>
      <c r="L6" s="59"/>
      <c r="M6" s="7"/>
      <c r="N6" s="89"/>
      <c r="O6" s="59" t="s">
        <v>207</v>
      </c>
      <c r="P6" s="7">
        <v>5</v>
      </c>
      <c r="Q6" s="89">
        <f>P6/55</f>
        <v>9.0909090909090912E-2</v>
      </c>
    </row>
    <row r="7" spans="1:18" ht="19.5" customHeight="1">
      <c r="B7" s="213"/>
      <c r="C7" s="21"/>
      <c r="D7" s="7"/>
      <c r="E7" s="65"/>
      <c r="F7" s="21"/>
      <c r="G7" s="7"/>
      <c r="H7" s="65"/>
      <c r="I7" s="21" t="s">
        <v>242</v>
      </c>
      <c r="J7" s="7">
        <v>8</v>
      </c>
      <c r="K7" s="66">
        <f>J7/35</f>
        <v>0.22857142857142856</v>
      </c>
      <c r="L7" s="21"/>
      <c r="M7" s="7"/>
      <c r="N7" s="65"/>
      <c r="O7" s="21"/>
      <c r="P7" s="7"/>
      <c r="Q7" s="66"/>
    </row>
    <row r="8" spans="1:18" ht="19.5" customHeight="1">
      <c r="B8" s="213"/>
      <c r="C8" s="21"/>
      <c r="D8" s="7"/>
      <c r="E8" s="65"/>
      <c r="F8" s="21"/>
      <c r="G8" s="7"/>
      <c r="H8" s="65"/>
      <c r="I8" s="21" t="s">
        <v>243</v>
      </c>
      <c r="J8" s="7">
        <v>3</v>
      </c>
      <c r="K8" s="76">
        <f>J8/100</f>
        <v>0.03</v>
      </c>
      <c r="L8" s="21"/>
      <c r="M8" s="7"/>
      <c r="N8" s="65"/>
      <c r="O8" s="21"/>
      <c r="P8" s="7"/>
      <c r="Q8" s="66" t="s">
        <v>76</v>
      </c>
    </row>
    <row r="9" spans="1:18" ht="19.5" customHeight="1">
      <c r="B9" s="213"/>
      <c r="C9" s="21"/>
      <c r="D9" s="7"/>
      <c r="E9" s="65"/>
      <c r="F9" s="21"/>
      <c r="G9" s="7"/>
      <c r="H9" s="65"/>
      <c r="I9" s="21" t="s">
        <v>248</v>
      </c>
      <c r="J9" s="7">
        <v>5</v>
      </c>
      <c r="K9" s="76">
        <f>J9/100</f>
        <v>0.05</v>
      </c>
      <c r="L9" s="21"/>
      <c r="M9" s="7"/>
      <c r="N9" s="65"/>
      <c r="O9" s="21"/>
      <c r="P9" s="7"/>
      <c r="Q9" s="66"/>
    </row>
    <row r="10" spans="1:18" ht="19.5" customHeight="1">
      <c r="B10" s="213"/>
      <c r="C10" s="75"/>
      <c r="D10" s="77"/>
      <c r="E10" s="68"/>
      <c r="F10" s="75"/>
      <c r="G10" s="77"/>
      <c r="H10" s="68"/>
      <c r="I10" s="21" t="s">
        <v>245</v>
      </c>
      <c r="J10" s="7">
        <v>15</v>
      </c>
      <c r="K10" s="66">
        <f>J10/65</f>
        <v>0.23076923076923078</v>
      </c>
      <c r="L10" s="75"/>
      <c r="M10" s="77"/>
      <c r="N10" s="68"/>
      <c r="O10" s="75"/>
      <c r="P10" s="77"/>
      <c r="Q10" s="69"/>
    </row>
    <row r="11" spans="1:18">
      <c r="B11" s="213"/>
      <c r="C11" s="75"/>
      <c r="D11" s="77"/>
      <c r="E11" s="68"/>
      <c r="F11" s="75"/>
      <c r="G11" s="77"/>
      <c r="H11" s="68"/>
      <c r="I11" s="12" t="s">
        <v>246</v>
      </c>
      <c r="J11" s="7">
        <v>1</v>
      </c>
      <c r="K11" s="76">
        <f>J11/100</f>
        <v>0.01</v>
      </c>
      <c r="L11" s="75"/>
      <c r="M11" s="77"/>
      <c r="N11" s="68"/>
      <c r="O11" s="75"/>
      <c r="P11" s="77"/>
      <c r="Q11" s="69"/>
    </row>
    <row r="12" spans="1:18">
      <c r="B12" s="213"/>
      <c r="C12" s="75"/>
      <c r="D12" s="77"/>
      <c r="E12" s="68"/>
      <c r="F12" s="75"/>
      <c r="G12" s="77"/>
      <c r="H12" s="68"/>
      <c r="I12" s="12" t="s">
        <v>247</v>
      </c>
      <c r="J12" s="179">
        <v>0.5</v>
      </c>
      <c r="K12" s="76">
        <f>J12/100</f>
        <v>5.0000000000000001E-3</v>
      </c>
      <c r="L12" s="75"/>
      <c r="M12" s="77"/>
      <c r="N12" s="68"/>
      <c r="O12" s="75"/>
      <c r="P12" s="77"/>
      <c r="Q12" s="69"/>
    </row>
    <row r="13" spans="1:18">
      <c r="B13" s="213" t="s">
        <v>7</v>
      </c>
      <c r="C13" s="214" t="s">
        <v>199</v>
      </c>
      <c r="D13" s="215"/>
      <c r="E13" s="2"/>
      <c r="F13" s="224" t="s">
        <v>231</v>
      </c>
      <c r="G13" s="225"/>
      <c r="H13" s="2"/>
      <c r="I13" s="214" t="s">
        <v>440</v>
      </c>
      <c r="J13" s="215"/>
      <c r="K13" s="71"/>
      <c r="L13" s="214" t="s">
        <v>441</v>
      </c>
      <c r="M13" s="215"/>
      <c r="N13" s="2"/>
      <c r="O13" s="214" t="s">
        <v>394</v>
      </c>
      <c r="P13" s="215"/>
      <c r="Q13" s="2"/>
    </row>
    <row r="14" spans="1:18">
      <c r="B14" s="213"/>
      <c r="C14" s="32" t="s">
        <v>42</v>
      </c>
      <c r="D14" s="22">
        <v>80</v>
      </c>
      <c r="E14" s="34">
        <f>D14*0.7/35</f>
        <v>1.6</v>
      </c>
      <c r="F14" s="32" t="s">
        <v>232</v>
      </c>
      <c r="G14" s="33">
        <v>60</v>
      </c>
      <c r="H14" s="73">
        <f>G14/35</f>
        <v>1.7142857142857142</v>
      </c>
      <c r="I14" s="32" t="s">
        <v>64</v>
      </c>
      <c r="J14" s="22">
        <v>120</v>
      </c>
      <c r="K14" s="34">
        <f>J14*0.7*0.8/35</f>
        <v>1.9200000000000002</v>
      </c>
      <c r="L14" s="180" t="s">
        <v>430</v>
      </c>
      <c r="M14" s="181">
        <v>60</v>
      </c>
      <c r="N14" s="148">
        <f>M14/35</f>
        <v>1.7142857142857142</v>
      </c>
      <c r="O14" s="8" t="s">
        <v>239</v>
      </c>
      <c r="P14" s="9">
        <v>60</v>
      </c>
      <c r="Q14" s="73">
        <f>P14/35</f>
        <v>1.7142857142857142</v>
      </c>
      <c r="R14" s="175" t="s">
        <v>58</v>
      </c>
    </row>
    <row r="15" spans="1:18">
      <c r="B15" s="213"/>
      <c r="C15" s="35" t="s">
        <v>198</v>
      </c>
      <c r="D15" s="23">
        <v>20</v>
      </c>
      <c r="E15" s="76">
        <f>D15/100</f>
        <v>0.2</v>
      </c>
      <c r="F15" s="35" t="s">
        <v>233</v>
      </c>
      <c r="G15" s="36">
        <v>40</v>
      </c>
      <c r="H15" s="76">
        <f>G15/100</f>
        <v>0.4</v>
      </c>
      <c r="I15" s="35"/>
      <c r="J15" s="36"/>
      <c r="K15" s="29"/>
      <c r="L15" s="16"/>
      <c r="M15" s="7"/>
      <c r="N15" s="29">
        <f t="shared" ref="N15:N17" si="0">M15/100</f>
        <v>0</v>
      </c>
      <c r="O15" s="10" t="s">
        <v>395</v>
      </c>
      <c r="P15" s="11">
        <v>25</v>
      </c>
      <c r="Q15" s="29">
        <f t="shared" ref="Q15:Q16" si="1">P15/100</f>
        <v>0.25</v>
      </c>
    </row>
    <row r="16" spans="1:18">
      <c r="B16" s="213"/>
      <c r="C16" s="112" t="s">
        <v>236</v>
      </c>
      <c r="D16" s="23">
        <v>5</v>
      </c>
      <c r="E16" s="76">
        <f>D16/100</f>
        <v>0.05</v>
      </c>
      <c r="F16" s="35" t="s">
        <v>234</v>
      </c>
      <c r="G16" s="36">
        <v>5</v>
      </c>
      <c r="H16" s="76">
        <f>G16/100</f>
        <v>0.05</v>
      </c>
      <c r="I16" s="16"/>
      <c r="J16" s="7"/>
      <c r="K16" s="29"/>
      <c r="L16" s="35"/>
      <c r="M16" s="36"/>
      <c r="N16" s="29">
        <f>M16/100</f>
        <v>0</v>
      </c>
      <c r="O16" s="10" t="s">
        <v>396</v>
      </c>
      <c r="P16" s="11">
        <v>5</v>
      </c>
      <c r="Q16" s="29">
        <f t="shared" si="1"/>
        <v>0.05</v>
      </c>
    </row>
    <row r="17" spans="2:17">
      <c r="B17" s="213"/>
      <c r="C17" s="47" t="s">
        <v>65</v>
      </c>
      <c r="D17" s="149">
        <v>10</v>
      </c>
      <c r="E17" s="29">
        <f>D16/35</f>
        <v>0.14285714285714285</v>
      </c>
      <c r="F17" s="35" t="s">
        <v>235</v>
      </c>
      <c r="G17" s="36">
        <v>15</v>
      </c>
      <c r="H17" s="76">
        <f>G17/40</f>
        <v>0.375</v>
      </c>
      <c r="I17" s="16"/>
      <c r="J17" s="7"/>
      <c r="K17" s="72"/>
      <c r="L17" s="75"/>
      <c r="M17" s="7"/>
      <c r="N17" s="29">
        <f t="shared" si="0"/>
        <v>0</v>
      </c>
      <c r="O17" s="12"/>
      <c r="P17" s="11"/>
      <c r="Q17" s="76"/>
    </row>
    <row r="18" spans="2:17" ht="19.5" customHeight="1">
      <c r="B18" s="213"/>
      <c r="C18" s="47" t="s">
        <v>237</v>
      </c>
      <c r="D18" s="149">
        <v>1</v>
      </c>
      <c r="E18" s="29">
        <f t="shared" ref="E18" si="2">D18/100</f>
        <v>0.01</v>
      </c>
      <c r="F18" s="75" t="s">
        <v>362</v>
      </c>
      <c r="G18" s="7"/>
      <c r="H18" s="76"/>
      <c r="I18" s="16"/>
      <c r="J18" s="7"/>
      <c r="K18" s="72"/>
      <c r="L18" s="47"/>
      <c r="M18" s="36"/>
      <c r="N18" s="29"/>
      <c r="O18" s="10"/>
      <c r="P18" s="11"/>
      <c r="Q18" s="76"/>
    </row>
    <row r="19" spans="2:17">
      <c r="B19" s="213"/>
      <c r="C19" s="75"/>
      <c r="D19" s="7"/>
      <c r="E19" s="72"/>
      <c r="F19" s="75"/>
      <c r="G19" s="7"/>
      <c r="H19" s="76"/>
      <c r="I19" s="75"/>
      <c r="J19" s="7"/>
      <c r="K19" s="72"/>
      <c r="L19" s="75"/>
      <c r="M19" s="7"/>
      <c r="N19" s="72"/>
      <c r="O19" s="75"/>
      <c r="P19" s="7"/>
      <c r="Q19" s="76"/>
    </row>
    <row r="20" spans="2:17">
      <c r="B20" s="213"/>
      <c r="C20" s="75"/>
      <c r="D20" s="77"/>
      <c r="E20" s="68"/>
      <c r="F20" s="75"/>
      <c r="G20" s="77"/>
      <c r="H20" s="68"/>
      <c r="I20" s="75"/>
      <c r="J20" s="77"/>
      <c r="K20" s="68"/>
      <c r="L20" s="75"/>
      <c r="M20" s="77"/>
      <c r="N20" s="68"/>
      <c r="O20" s="75"/>
      <c r="P20" s="77"/>
      <c r="Q20" s="69"/>
    </row>
    <row r="21" spans="2:17">
      <c r="B21" s="213"/>
      <c r="C21" s="21"/>
      <c r="D21" s="7"/>
      <c r="E21" s="66"/>
      <c r="F21" s="21"/>
      <c r="G21" s="7"/>
      <c r="H21" s="66"/>
      <c r="I21" s="21"/>
      <c r="J21" s="7"/>
      <c r="K21" s="66"/>
      <c r="L21" s="21"/>
      <c r="M21" s="7"/>
      <c r="N21" s="66"/>
      <c r="O21" s="21"/>
      <c r="P21" s="7"/>
      <c r="Q21" s="66"/>
    </row>
    <row r="22" spans="2:17">
      <c r="B22" s="213" t="s">
        <v>26</v>
      </c>
      <c r="C22" s="226" t="s">
        <v>448</v>
      </c>
      <c r="D22" s="226"/>
      <c r="E22" s="2"/>
      <c r="F22" s="214" t="s">
        <v>298</v>
      </c>
      <c r="G22" s="215"/>
      <c r="H22" s="71"/>
      <c r="I22" s="214" t="s">
        <v>376</v>
      </c>
      <c r="J22" s="215"/>
      <c r="K22" s="71"/>
      <c r="L22" s="214" t="s">
        <v>392</v>
      </c>
      <c r="M22" s="215"/>
      <c r="N22" s="2"/>
      <c r="O22" s="214" t="s">
        <v>209</v>
      </c>
      <c r="P22" s="215"/>
      <c r="Q22" s="2"/>
    </row>
    <row r="23" spans="2:17">
      <c r="B23" s="213"/>
      <c r="C23" s="32" t="s">
        <v>294</v>
      </c>
      <c r="D23" s="46">
        <v>30</v>
      </c>
      <c r="E23" s="106">
        <f>D23/40</f>
        <v>0.75</v>
      </c>
      <c r="F23" s="13" t="s">
        <v>299</v>
      </c>
      <c r="G23" s="14">
        <v>45</v>
      </c>
      <c r="H23" s="76">
        <f t="shared" ref="H23" si="3">G23/100</f>
        <v>0.45</v>
      </c>
      <c r="I23" s="13" t="s">
        <v>377</v>
      </c>
      <c r="J23" s="14">
        <v>25</v>
      </c>
      <c r="K23" s="106">
        <f>J23/35</f>
        <v>0.7142857142857143</v>
      </c>
      <c r="L23" s="32" t="s">
        <v>393</v>
      </c>
      <c r="M23" s="33">
        <v>50</v>
      </c>
      <c r="N23" s="150">
        <f>M23/80</f>
        <v>0.625</v>
      </c>
      <c r="O23" s="32" t="s">
        <v>249</v>
      </c>
      <c r="P23" s="33">
        <v>45</v>
      </c>
      <c r="Q23" s="29">
        <f>P23/100</f>
        <v>0.45</v>
      </c>
    </row>
    <row r="24" spans="2:17">
      <c r="B24" s="213"/>
      <c r="C24" s="35" t="s">
        <v>295</v>
      </c>
      <c r="D24" s="41">
        <v>30</v>
      </c>
      <c r="E24" s="76">
        <f t="shared" ref="E24:E26" si="4">D24/100</f>
        <v>0.3</v>
      </c>
      <c r="F24" s="16" t="s">
        <v>300</v>
      </c>
      <c r="G24" s="7">
        <v>15</v>
      </c>
      <c r="H24" s="76">
        <f>G24/65</f>
        <v>0.23076923076923078</v>
      </c>
      <c r="I24" s="16" t="s">
        <v>378</v>
      </c>
      <c r="J24" s="7">
        <v>15</v>
      </c>
      <c r="K24" s="76">
        <f>J24/100</f>
        <v>0.15</v>
      </c>
      <c r="L24" s="35" t="s">
        <v>244</v>
      </c>
      <c r="M24" s="36">
        <v>10</v>
      </c>
      <c r="N24" s="29">
        <f>M25/100</f>
        <v>0.3</v>
      </c>
      <c r="O24" s="35" t="s">
        <v>250</v>
      </c>
      <c r="P24" s="36">
        <v>15</v>
      </c>
      <c r="Q24" s="29">
        <f>P24/55</f>
        <v>0.27272727272727271</v>
      </c>
    </row>
    <row r="25" spans="2:17">
      <c r="B25" s="213"/>
      <c r="C25" s="35" t="s">
        <v>297</v>
      </c>
      <c r="D25" s="41">
        <v>5</v>
      </c>
      <c r="E25" s="76">
        <f t="shared" si="4"/>
        <v>0.05</v>
      </c>
      <c r="F25" s="16" t="s">
        <v>301</v>
      </c>
      <c r="G25" s="7">
        <v>5</v>
      </c>
      <c r="H25" s="76">
        <f>G25/35</f>
        <v>0.14285714285714285</v>
      </c>
      <c r="I25" s="75" t="s">
        <v>380</v>
      </c>
      <c r="J25" s="7">
        <v>25</v>
      </c>
      <c r="K25" s="76">
        <f>J25/65</f>
        <v>0.38461538461538464</v>
      </c>
      <c r="L25" s="35" t="s">
        <v>253</v>
      </c>
      <c r="M25" s="36">
        <v>30</v>
      </c>
      <c r="N25" s="29">
        <f t="shared" ref="N25" si="5">M25/100</f>
        <v>0.3</v>
      </c>
      <c r="O25" s="35" t="s">
        <v>251</v>
      </c>
      <c r="P25" s="36">
        <v>5</v>
      </c>
      <c r="Q25" s="29">
        <f>P25/100</f>
        <v>0.05</v>
      </c>
    </row>
    <row r="26" spans="2:17">
      <c r="B26" s="213"/>
      <c r="C26" s="35" t="s">
        <v>296</v>
      </c>
      <c r="D26" s="41">
        <v>5</v>
      </c>
      <c r="E26" s="76">
        <f t="shared" si="4"/>
        <v>0.05</v>
      </c>
      <c r="F26" s="16" t="s">
        <v>302</v>
      </c>
      <c r="G26" s="7">
        <v>1</v>
      </c>
      <c r="H26" s="76">
        <f t="shared" ref="H26" si="6">G26/100</f>
        <v>0.01</v>
      </c>
      <c r="I26" s="16" t="s">
        <v>382</v>
      </c>
      <c r="J26" s="7">
        <v>10</v>
      </c>
      <c r="K26" s="76">
        <f>J26/100</f>
        <v>0.1</v>
      </c>
      <c r="L26" s="127" t="s">
        <v>254</v>
      </c>
      <c r="M26" s="182">
        <v>3</v>
      </c>
      <c r="N26" s="29">
        <f>M27/100</f>
        <v>0</v>
      </c>
      <c r="O26" s="35" t="s">
        <v>248</v>
      </c>
      <c r="P26" s="36">
        <v>5</v>
      </c>
      <c r="Q26" s="29">
        <f>P26/100</f>
        <v>0.05</v>
      </c>
    </row>
    <row r="27" spans="2:17" ht="20.25" customHeight="1">
      <c r="B27" s="213"/>
      <c r="C27" s="35"/>
      <c r="D27" s="41"/>
      <c r="E27" s="66"/>
      <c r="F27" s="75"/>
      <c r="G27" s="7"/>
      <c r="H27" s="76"/>
      <c r="I27" s="16" t="s">
        <v>379</v>
      </c>
      <c r="J27" s="7">
        <v>5</v>
      </c>
      <c r="K27" s="76">
        <f>J27/55</f>
        <v>9.0909090909090912E-2</v>
      </c>
      <c r="L27" s="35"/>
      <c r="M27" s="36"/>
      <c r="N27" s="29">
        <f>M28/100</f>
        <v>0</v>
      </c>
      <c r="O27" s="75" t="s">
        <v>252</v>
      </c>
      <c r="P27" s="7">
        <v>3</v>
      </c>
      <c r="Q27" s="29">
        <f>P27/100</f>
        <v>0.03</v>
      </c>
    </row>
    <row r="28" spans="2:17">
      <c r="B28" s="213"/>
      <c r="C28" s="21"/>
      <c r="D28" s="7"/>
      <c r="E28" s="151"/>
      <c r="F28" s="75"/>
      <c r="G28" s="7"/>
      <c r="H28" s="76"/>
      <c r="I28" s="127"/>
      <c r="J28" s="77"/>
      <c r="K28" s="69"/>
      <c r="L28" s="127"/>
      <c r="M28" s="77"/>
      <c r="N28" s="29"/>
      <c r="O28" s="75"/>
      <c r="P28" s="7"/>
      <c r="Q28" s="69"/>
    </row>
    <row r="29" spans="2:17">
      <c r="B29" s="213"/>
      <c r="C29" s="21"/>
      <c r="D29" s="7"/>
      <c r="E29" s="76"/>
      <c r="F29" s="21"/>
      <c r="G29" s="7"/>
      <c r="H29" s="79"/>
      <c r="I29" s="21"/>
      <c r="J29" s="7"/>
      <c r="K29" s="79"/>
      <c r="L29" s="21"/>
      <c r="M29" s="7"/>
      <c r="N29" s="79"/>
      <c r="O29" s="75"/>
      <c r="P29" s="7"/>
      <c r="Q29" s="66"/>
    </row>
    <row r="30" spans="2:17">
      <c r="B30" s="213"/>
      <c r="C30" s="21"/>
      <c r="D30" s="7"/>
      <c r="E30" s="66"/>
      <c r="F30" s="21"/>
      <c r="G30" s="7"/>
      <c r="H30" s="66"/>
      <c r="I30" s="21"/>
      <c r="J30" s="7"/>
      <c r="K30" s="66"/>
      <c r="L30" s="21"/>
      <c r="M30" s="7"/>
      <c r="N30" s="66"/>
      <c r="O30" s="21"/>
      <c r="P30" s="7"/>
      <c r="Q30" s="66"/>
    </row>
    <row r="31" spans="2:17">
      <c r="B31" s="213" t="s">
        <v>9</v>
      </c>
      <c r="C31" s="214" t="s">
        <v>27</v>
      </c>
      <c r="D31" s="215"/>
      <c r="E31" s="80"/>
      <c r="F31" s="214" t="s">
        <v>27</v>
      </c>
      <c r="G31" s="215"/>
      <c r="H31" s="80"/>
      <c r="I31" s="214" t="s">
        <v>27</v>
      </c>
      <c r="J31" s="215"/>
      <c r="K31" s="80"/>
      <c r="L31" s="214" t="s">
        <v>27</v>
      </c>
      <c r="M31" s="215"/>
      <c r="N31" s="80"/>
      <c r="O31" s="214" t="s">
        <v>27</v>
      </c>
      <c r="P31" s="215"/>
      <c r="Q31" s="80"/>
    </row>
    <row r="32" spans="2:17">
      <c r="B32" s="213"/>
      <c r="C32" s="18" t="s">
        <v>9</v>
      </c>
      <c r="D32" s="37">
        <v>60</v>
      </c>
      <c r="E32" s="106">
        <f t="shared" ref="E32:E34" si="7">D32/100</f>
        <v>0.6</v>
      </c>
      <c r="F32" s="18" t="s">
        <v>9</v>
      </c>
      <c r="G32" s="37">
        <v>60</v>
      </c>
      <c r="H32" s="106">
        <f t="shared" ref="H32:H34" si="8">G32/100</f>
        <v>0.6</v>
      </c>
      <c r="I32" s="18" t="s">
        <v>9</v>
      </c>
      <c r="J32" s="37">
        <v>60</v>
      </c>
      <c r="K32" s="106">
        <f t="shared" ref="K32:K34" si="9">J32/100</f>
        <v>0.6</v>
      </c>
      <c r="L32" s="18" t="s">
        <v>9</v>
      </c>
      <c r="M32" s="37">
        <v>60</v>
      </c>
      <c r="N32" s="106">
        <f t="shared" ref="N32:N34" si="10">M32/100</f>
        <v>0.6</v>
      </c>
      <c r="O32" s="18" t="s">
        <v>9</v>
      </c>
      <c r="P32" s="37">
        <v>60</v>
      </c>
      <c r="Q32" s="106">
        <f t="shared" ref="Q32:Q34" si="11">P32/100</f>
        <v>0.6</v>
      </c>
    </row>
    <row r="33" spans="2:17">
      <c r="B33" s="213"/>
      <c r="C33" s="21" t="s">
        <v>60</v>
      </c>
      <c r="D33" s="26">
        <v>0.5</v>
      </c>
      <c r="E33" s="76">
        <f t="shared" si="7"/>
        <v>5.0000000000000001E-3</v>
      </c>
      <c r="F33" s="21" t="s">
        <v>60</v>
      </c>
      <c r="G33" s="26">
        <v>0.5</v>
      </c>
      <c r="H33" s="76">
        <f t="shared" si="8"/>
        <v>5.0000000000000001E-3</v>
      </c>
      <c r="I33" s="21" t="s">
        <v>60</v>
      </c>
      <c r="J33" s="26">
        <v>0.5</v>
      </c>
      <c r="K33" s="76">
        <f t="shared" si="9"/>
        <v>5.0000000000000001E-3</v>
      </c>
      <c r="L33" s="21" t="s">
        <v>60</v>
      </c>
      <c r="M33" s="26">
        <v>0.5</v>
      </c>
      <c r="N33" s="76">
        <f t="shared" si="10"/>
        <v>5.0000000000000001E-3</v>
      </c>
      <c r="O33" s="21" t="s">
        <v>60</v>
      </c>
      <c r="P33" s="26">
        <v>0.5</v>
      </c>
      <c r="Q33" s="76">
        <f t="shared" si="11"/>
        <v>5.0000000000000001E-3</v>
      </c>
    </row>
    <row r="34" spans="2:17">
      <c r="B34" s="213"/>
      <c r="C34" s="21" t="s">
        <v>61</v>
      </c>
      <c r="D34" s="26">
        <v>0.5</v>
      </c>
      <c r="E34" s="76">
        <f t="shared" si="7"/>
        <v>5.0000000000000001E-3</v>
      </c>
      <c r="F34" s="21" t="s">
        <v>61</v>
      </c>
      <c r="G34" s="26">
        <v>0.5</v>
      </c>
      <c r="H34" s="76">
        <f t="shared" si="8"/>
        <v>5.0000000000000001E-3</v>
      </c>
      <c r="I34" s="21" t="s">
        <v>61</v>
      </c>
      <c r="J34" s="26">
        <v>0.5</v>
      </c>
      <c r="K34" s="76">
        <f t="shared" si="9"/>
        <v>5.0000000000000001E-3</v>
      </c>
      <c r="L34" s="21" t="s">
        <v>61</v>
      </c>
      <c r="M34" s="26">
        <v>0.5</v>
      </c>
      <c r="N34" s="76">
        <f t="shared" si="10"/>
        <v>5.0000000000000001E-3</v>
      </c>
      <c r="O34" s="21" t="s">
        <v>61</v>
      </c>
      <c r="P34" s="26">
        <v>0.5</v>
      </c>
      <c r="Q34" s="76">
        <f t="shared" si="11"/>
        <v>5.0000000000000001E-3</v>
      </c>
    </row>
    <row r="35" spans="2:17">
      <c r="B35" s="213"/>
      <c r="C35" s="21"/>
      <c r="D35" s="26"/>
      <c r="E35" s="72"/>
      <c r="F35" s="21"/>
      <c r="G35" s="26"/>
      <c r="H35" s="72"/>
      <c r="I35" s="21"/>
      <c r="J35" s="26"/>
      <c r="K35" s="72"/>
      <c r="L35" s="21"/>
      <c r="M35" s="26"/>
      <c r="N35" s="72"/>
      <c r="O35" s="21"/>
      <c r="P35" s="26"/>
      <c r="Q35" s="76"/>
    </row>
    <row r="36" spans="2:17" ht="24" customHeight="1">
      <c r="B36" s="213"/>
      <c r="C36" s="21"/>
      <c r="D36" s="26"/>
      <c r="E36" s="183"/>
      <c r="F36" s="21"/>
      <c r="G36" s="26"/>
      <c r="H36" s="183"/>
      <c r="I36" s="21"/>
      <c r="J36" s="26"/>
      <c r="K36" s="183"/>
      <c r="L36" s="21"/>
      <c r="M36" s="26"/>
      <c r="N36" s="183"/>
      <c r="O36" s="21"/>
      <c r="P36" s="26"/>
      <c r="Q36" s="184"/>
    </row>
    <row r="37" spans="2:17">
      <c r="B37" s="213" t="s">
        <v>28</v>
      </c>
      <c r="C37" s="214" t="s">
        <v>200</v>
      </c>
      <c r="D37" s="215"/>
      <c r="E37" s="71"/>
      <c r="F37" s="214" t="s">
        <v>201</v>
      </c>
      <c r="G37" s="215"/>
      <c r="H37" s="71"/>
      <c r="I37" s="214" t="s">
        <v>309</v>
      </c>
      <c r="J37" s="215"/>
      <c r="K37" s="71"/>
      <c r="L37" s="214" t="s">
        <v>204</v>
      </c>
      <c r="M37" s="215"/>
      <c r="N37" s="71"/>
      <c r="O37" s="214" t="s">
        <v>210</v>
      </c>
      <c r="P37" s="215"/>
      <c r="Q37" s="167"/>
    </row>
    <row r="38" spans="2:17">
      <c r="B38" s="213"/>
      <c r="C38" s="18" t="s">
        <v>218</v>
      </c>
      <c r="D38" s="14">
        <v>10</v>
      </c>
      <c r="E38" s="152">
        <f>D38/55</f>
        <v>0.18181818181818182</v>
      </c>
      <c r="F38" s="13" t="s">
        <v>216</v>
      </c>
      <c r="G38" s="86">
        <v>20</v>
      </c>
      <c r="H38" s="76">
        <f>G38/100</f>
        <v>0.2</v>
      </c>
      <c r="I38" s="8" t="s">
        <v>310</v>
      </c>
      <c r="J38" s="153">
        <v>30</v>
      </c>
      <c r="K38" s="76">
        <f t="shared" ref="K38" si="12">J38/100</f>
        <v>0.3</v>
      </c>
      <c r="L38" s="16" t="s">
        <v>212</v>
      </c>
      <c r="M38" s="79">
        <v>20</v>
      </c>
      <c r="N38" s="76">
        <f>M38/65</f>
        <v>0.30769230769230771</v>
      </c>
      <c r="O38" s="32" t="s">
        <v>211</v>
      </c>
      <c r="P38" s="33">
        <v>10</v>
      </c>
      <c r="Q38" s="29">
        <f>P38/20</f>
        <v>0.5</v>
      </c>
    </row>
    <row r="39" spans="2:17">
      <c r="B39" s="213"/>
      <c r="C39" s="21" t="s">
        <v>219</v>
      </c>
      <c r="D39" s="7">
        <v>1</v>
      </c>
      <c r="E39" s="76">
        <f t="shared" ref="E39:E40" si="13">D39/100</f>
        <v>0.01</v>
      </c>
      <c r="F39" s="16" t="s">
        <v>217</v>
      </c>
      <c r="G39" s="79">
        <v>8</v>
      </c>
      <c r="H39" s="76">
        <f>G39*0.7/35</f>
        <v>0.16</v>
      </c>
      <c r="I39" s="10" t="s">
        <v>311</v>
      </c>
      <c r="J39" s="154">
        <v>5</v>
      </c>
      <c r="K39" s="76">
        <f>J39/50</f>
        <v>0.1</v>
      </c>
      <c r="L39" s="35" t="s">
        <v>213</v>
      </c>
      <c r="M39" s="41">
        <v>5</v>
      </c>
      <c r="N39" s="76">
        <f t="shared" ref="N39:N41" si="14">M39/100</f>
        <v>0.05</v>
      </c>
      <c r="O39" s="35" t="s">
        <v>381</v>
      </c>
      <c r="P39" s="36">
        <v>5</v>
      </c>
      <c r="Q39" s="29"/>
    </row>
    <row r="40" spans="2:17">
      <c r="B40" s="213"/>
      <c r="C40" s="21" t="s">
        <v>220</v>
      </c>
      <c r="D40" s="7">
        <v>1</v>
      </c>
      <c r="E40" s="76">
        <f t="shared" si="13"/>
        <v>0.01</v>
      </c>
      <c r="F40" s="16" t="s">
        <v>115</v>
      </c>
      <c r="G40" s="79">
        <v>3</v>
      </c>
      <c r="H40" s="76">
        <f t="shared" ref="H40" si="15">G40/100</f>
        <v>0.03</v>
      </c>
      <c r="I40" s="10" t="s">
        <v>312</v>
      </c>
      <c r="J40" s="154">
        <v>3</v>
      </c>
      <c r="K40" s="76">
        <f t="shared" ref="K40:K41" si="16">J40/100</f>
        <v>0.03</v>
      </c>
      <c r="L40" s="35" t="s">
        <v>214</v>
      </c>
      <c r="M40" s="41">
        <v>5</v>
      </c>
      <c r="N40" s="76">
        <f t="shared" si="14"/>
        <v>0.05</v>
      </c>
      <c r="O40" s="16"/>
      <c r="P40" s="7"/>
      <c r="Q40" s="76"/>
    </row>
    <row r="41" spans="2:17">
      <c r="B41" s="213"/>
      <c r="C41" s="10"/>
      <c r="D41" s="154"/>
      <c r="E41" s="152"/>
      <c r="F41" s="16"/>
      <c r="G41" s="79"/>
      <c r="H41" s="76"/>
      <c r="I41" s="16" t="s">
        <v>313</v>
      </c>
      <c r="J41" s="79">
        <v>1</v>
      </c>
      <c r="K41" s="76">
        <f t="shared" si="16"/>
        <v>0.01</v>
      </c>
      <c r="L41" s="16" t="s">
        <v>215</v>
      </c>
      <c r="M41" s="79">
        <v>1</v>
      </c>
      <c r="N41" s="76">
        <f t="shared" si="14"/>
        <v>0.01</v>
      </c>
      <c r="O41" s="110"/>
      <c r="P41" s="185"/>
      <c r="Q41" s="76"/>
    </row>
    <row r="42" spans="2:17" ht="20.25" customHeight="1">
      <c r="B42" s="213"/>
      <c r="C42" s="10"/>
      <c r="D42" s="154"/>
      <c r="E42" s="152"/>
      <c r="F42" s="16"/>
      <c r="G42" s="79"/>
      <c r="H42" s="76"/>
      <c r="I42" s="16"/>
      <c r="J42" s="79"/>
      <c r="K42" s="76"/>
      <c r="L42" s="75"/>
      <c r="M42" s="155"/>
      <c r="N42" s="76"/>
      <c r="O42" s="21"/>
      <c r="P42" s="7"/>
      <c r="Q42" s="76"/>
    </row>
    <row r="43" spans="2:17">
      <c r="B43" s="213"/>
      <c r="C43" s="16"/>
      <c r="D43" s="79"/>
      <c r="E43" s="69"/>
      <c r="F43" s="16"/>
      <c r="G43" s="79"/>
      <c r="H43" s="69"/>
      <c r="I43" s="16"/>
      <c r="J43" s="79"/>
      <c r="K43" s="69"/>
      <c r="L43" s="75"/>
      <c r="M43" s="155"/>
      <c r="N43" s="76"/>
      <c r="O43" s="75"/>
      <c r="P43" s="7"/>
      <c r="Q43" s="76"/>
    </row>
    <row r="44" spans="2:17">
      <c r="B44" s="213"/>
      <c r="C44" s="21"/>
      <c r="D44" s="79"/>
      <c r="E44" s="66"/>
      <c r="F44" s="21"/>
      <c r="G44" s="79"/>
      <c r="H44" s="66"/>
      <c r="I44" s="21"/>
      <c r="J44" s="79"/>
      <c r="K44" s="66"/>
      <c r="L44" s="21"/>
      <c r="M44" s="79"/>
      <c r="N44" s="66"/>
      <c r="O44" s="21"/>
      <c r="P44" s="7"/>
      <c r="Q44" s="66"/>
    </row>
    <row r="45" spans="2:17" ht="24" customHeight="1">
      <c r="B45" s="90" t="s">
        <v>29</v>
      </c>
      <c r="C45" s="228"/>
      <c r="D45" s="229"/>
      <c r="E45" s="186"/>
      <c r="F45" s="228" t="s">
        <v>419</v>
      </c>
      <c r="G45" s="229"/>
      <c r="H45" s="186"/>
      <c r="I45" s="228"/>
      <c r="J45" s="229"/>
      <c r="K45" s="186"/>
      <c r="L45" s="228" t="s">
        <v>417</v>
      </c>
      <c r="M45" s="229"/>
      <c r="N45" s="186"/>
      <c r="O45" s="228"/>
      <c r="P45" s="229"/>
      <c r="Q45" s="187"/>
    </row>
    <row r="46" spans="2:17" ht="21.75" customHeight="1">
      <c r="B46" s="216"/>
      <c r="C46" s="188" t="s">
        <v>30</v>
      </c>
      <c r="D46" s="171">
        <f>E46</f>
        <v>4.1428571428571432</v>
      </c>
      <c r="E46" s="96">
        <f>E5+E17</f>
        <v>4.1428571428571432</v>
      </c>
      <c r="F46" s="188" t="s">
        <v>30</v>
      </c>
      <c r="G46" s="171">
        <f>H46</f>
        <v>4.2307692307692308</v>
      </c>
      <c r="H46" s="96">
        <f>H5+H6+H24</f>
        <v>4.2307692307692308</v>
      </c>
      <c r="I46" s="188" t="s">
        <v>30</v>
      </c>
      <c r="J46" s="171">
        <f>K46</f>
        <v>4.365384615384615</v>
      </c>
      <c r="K46" s="96">
        <f>K25+K10+K5</f>
        <v>4.365384615384615</v>
      </c>
      <c r="L46" s="188" t="s">
        <v>30</v>
      </c>
      <c r="M46" s="171">
        <f>N46</f>
        <v>4.3076923076923075</v>
      </c>
      <c r="N46" s="96">
        <f>N5+N38</f>
        <v>4.3076923076923075</v>
      </c>
      <c r="O46" s="188" t="s">
        <v>30</v>
      </c>
      <c r="P46" s="185">
        <f t="shared" ref="P46:P50" si="17">Q46</f>
        <v>4.3409090909090908</v>
      </c>
      <c r="Q46" s="96">
        <f>Q38+Q5+Q6</f>
        <v>4.3409090909090908</v>
      </c>
    </row>
    <row r="47" spans="2:17">
      <c r="B47" s="217"/>
      <c r="C47" s="189" t="s">
        <v>31</v>
      </c>
      <c r="D47" s="171">
        <f t="shared" ref="D47:D50" si="18">E47</f>
        <v>0</v>
      </c>
      <c r="E47" s="96">
        <v>0</v>
      </c>
      <c r="F47" s="189" t="s">
        <v>31</v>
      </c>
      <c r="G47" s="171">
        <f t="shared" ref="G47:G49" si="19">H47</f>
        <v>0</v>
      </c>
      <c r="H47" s="96">
        <v>0</v>
      </c>
      <c r="I47" s="189" t="s">
        <v>31</v>
      </c>
      <c r="J47" s="171">
        <f t="shared" ref="J47:J50" si="20">K47</f>
        <v>0</v>
      </c>
      <c r="K47" s="96">
        <v>0</v>
      </c>
      <c r="L47" s="189" t="s">
        <v>31</v>
      </c>
      <c r="M47" s="171">
        <f t="shared" ref="M47:M50" si="21">N47</f>
        <v>1</v>
      </c>
      <c r="N47" s="96">
        <v>1</v>
      </c>
      <c r="O47" s="189" t="s">
        <v>31</v>
      </c>
      <c r="P47" s="185">
        <f t="shared" si="17"/>
        <v>0</v>
      </c>
      <c r="Q47" s="96">
        <v>0</v>
      </c>
    </row>
    <row r="48" spans="2:17">
      <c r="B48" s="217"/>
      <c r="C48" s="189" t="s">
        <v>32</v>
      </c>
      <c r="D48" s="171">
        <f t="shared" si="18"/>
        <v>2.5818181818181816</v>
      </c>
      <c r="E48" s="96">
        <f>E14+E23+E38+E25</f>
        <v>2.5818181818181816</v>
      </c>
      <c r="F48" s="189" t="s">
        <v>32</v>
      </c>
      <c r="G48" s="171">
        <f t="shared" si="19"/>
        <v>2.3921428571428573</v>
      </c>
      <c r="H48" s="96">
        <f>H14+H17+H25+H39</f>
        <v>2.3921428571428573</v>
      </c>
      <c r="I48" s="189" t="s">
        <v>32</v>
      </c>
      <c r="J48" s="171">
        <f t="shared" si="20"/>
        <v>2.8251948051948053</v>
      </c>
      <c r="K48" s="96">
        <f>K39+K23+K27+K14</f>
        <v>2.8251948051948053</v>
      </c>
      <c r="L48" s="189" t="s">
        <v>32</v>
      </c>
      <c r="M48" s="171">
        <f t="shared" si="21"/>
        <v>2.3392857142857144</v>
      </c>
      <c r="N48" s="96">
        <f>N23+N14</f>
        <v>2.3392857142857144</v>
      </c>
      <c r="O48" s="189" t="s">
        <v>32</v>
      </c>
      <c r="P48" s="185">
        <f t="shared" si="17"/>
        <v>1.9870129870129869</v>
      </c>
      <c r="Q48" s="96">
        <f>Q24+Q14</f>
        <v>1.9870129870129869</v>
      </c>
    </row>
    <row r="49" spans="2:17">
      <c r="B49" s="217"/>
      <c r="C49" s="189" t="s">
        <v>33</v>
      </c>
      <c r="D49" s="171">
        <f t="shared" si="18"/>
        <v>1.2399999999999998</v>
      </c>
      <c r="E49" s="96">
        <f>E15+E16+E18+E24+E26+E32+E33+E34+E39+E40</f>
        <v>1.2399999999999998</v>
      </c>
      <c r="F49" s="189" t="s">
        <v>33</v>
      </c>
      <c r="G49" s="171">
        <f t="shared" si="19"/>
        <v>1.7499999999999998</v>
      </c>
      <c r="H49" s="96">
        <f>H23+H26+H32+H33+H34+H38+H40+H15+H16</f>
        <v>1.7499999999999998</v>
      </c>
      <c r="I49" s="189" t="s">
        <v>33</v>
      </c>
      <c r="J49" s="171">
        <f t="shared" si="20"/>
        <v>1.2949999999999999</v>
      </c>
      <c r="K49" s="96">
        <f>K41+K40+K38+K34+K33+K32+K26+K24+K12+K11+K9+K8</f>
        <v>1.2949999999999999</v>
      </c>
      <c r="L49" s="189" t="s">
        <v>33</v>
      </c>
      <c r="M49" s="171">
        <f t="shared" si="21"/>
        <v>1.32</v>
      </c>
      <c r="N49" s="96">
        <f>N41+N40+N39+N34+N33+N32+N26+N25+N24</f>
        <v>1.32</v>
      </c>
      <c r="O49" s="189" t="s">
        <v>33</v>
      </c>
      <c r="P49" s="185">
        <f t="shared" si="17"/>
        <v>1.4900000000000002</v>
      </c>
      <c r="Q49" s="96">
        <f>Q34+Q33+Q32+Q27+Q26+Q25+Q23+Q16+Q15</f>
        <v>1.4900000000000002</v>
      </c>
    </row>
    <row r="50" spans="2:17">
      <c r="B50" s="217"/>
      <c r="C50" s="189" t="s">
        <v>34</v>
      </c>
      <c r="D50" s="171">
        <f t="shared" si="18"/>
        <v>0</v>
      </c>
      <c r="E50" s="96">
        <v>0</v>
      </c>
      <c r="F50" s="189" t="s">
        <v>34</v>
      </c>
      <c r="G50" s="171">
        <v>1</v>
      </c>
      <c r="H50" s="96">
        <v>0</v>
      </c>
      <c r="I50" s="189" t="s">
        <v>34</v>
      </c>
      <c r="J50" s="171">
        <f t="shared" si="20"/>
        <v>0</v>
      </c>
      <c r="K50" s="96">
        <v>0</v>
      </c>
      <c r="L50" s="189" t="s">
        <v>34</v>
      </c>
      <c r="M50" s="171">
        <f t="shared" si="21"/>
        <v>0</v>
      </c>
      <c r="N50" s="96">
        <v>0</v>
      </c>
      <c r="O50" s="189" t="s">
        <v>34</v>
      </c>
      <c r="P50" s="185">
        <f t="shared" si="17"/>
        <v>0</v>
      </c>
      <c r="Q50" s="96">
        <v>0</v>
      </c>
    </row>
    <row r="51" spans="2:17" ht="18.75" customHeight="1">
      <c r="B51" s="217"/>
      <c r="C51" s="227" t="s">
        <v>35</v>
      </c>
      <c r="D51" s="171">
        <f>E51</f>
        <v>2.5</v>
      </c>
      <c r="E51" s="96">
        <v>2.5</v>
      </c>
      <c r="F51" s="227" t="s">
        <v>35</v>
      </c>
      <c r="G51" s="171">
        <f>H51</f>
        <v>2.5</v>
      </c>
      <c r="H51" s="96">
        <v>2.5</v>
      </c>
      <c r="I51" s="227" t="s">
        <v>35</v>
      </c>
      <c r="J51" s="171">
        <f>K51</f>
        <v>2.5</v>
      </c>
      <c r="K51" s="96">
        <v>2.5</v>
      </c>
      <c r="L51" s="227" t="s">
        <v>35</v>
      </c>
      <c r="M51" s="171">
        <f>N51</f>
        <v>2.5</v>
      </c>
      <c r="N51" s="96">
        <v>2.5</v>
      </c>
      <c r="O51" s="227" t="s">
        <v>35</v>
      </c>
      <c r="P51" s="185">
        <f>Q51</f>
        <v>2.5</v>
      </c>
      <c r="Q51" s="96">
        <v>2.5</v>
      </c>
    </row>
    <row r="52" spans="2:17">
      <c r="B52" s="217"/>
      <c r="C52" s="227"/>
      <c r="D52" s="171"/>
      <c r="E52" s="96"/>
      <c r="F52" s="227"/>
      <c r="G52" s="171"/>
      <c r="H52" s="96"/>
      <c r="I52" s="227"/>
      <c r="J52" s="171"/>
      <c r="K52" s="96"/>
      <c r="L52" s="227"/>
      <c r="M52" s="171"/>
      <c r="N52" s="96"/>
      <c r="O52" s="227"/>
      <c r="P52" s="185"/>
      <c r="Q52" s="96">
        <v>0</v>
      </c>
    </row>
    <row r="53" spans="2:17">
      <c r="B53" s="218"/>
      <c r="C53" s="190" t="s">
        <v>36</v>
      </c>
      <c r="D53" s="191">
        <f>D46*70+D47*120+D48*75+D49*25+D50*60+D51*45</f>
        <v>627.13636363636363</v>
      </c>
      <c r="E53" s="192"/>
      <c r="F53" s="190" t="s">
        <v>36</v>
      </c>
      <c r="G53" s="191">
        <f>G46*70+G47*120+G48*75+G49*25+G50*60+G51*45</f>
        <v>691.81456043956041</v>
      </c>
      <c r="H53" s="192"/>
      <c r="I53" s="190" t="s">
        <v>36</v>
      </c>
      <c r="J53" s="191">
        <f>J46*70+J47*120+J48*75+J49*25+J50*60+J51*45</f>
        <v>662.34153346653341</v>
      </c>
      <c r="K53" s="192"/>
      <c r="L53" s="190" t="s">
        <v>36</v>
      </c>
      <c r="M53" s="191">
        <f>M46*70+M47*120+M48*75+M49*25+M50*60+M51*45</f>
        <v>742.4848901098901</v>
      </c>
      <c r="N53" s="192"/>
      <c r="O53" s="190" t="s">
        <v>36</v>
      </c>
      <c r="P53" s="193">
        <f t="shared" ref="P53" si="22">P46*70+P47*120+P48*75+P49*25+P50*60+P51*45</f>
        <v>602.63961038961043</v>
      </c>
      <c r="Q53" s="192"/>
    </row>
    <row r="54" spans="2:17">
      <c r="B54" s="194"/>
    </row>
    <row r="55" spans="2:17">
      <c r="B55" s="194"/>
    </row>
    <row r="56" spans="2:17">
      <c r="B56" s="194"/>
    </row>
  </sheetData>
  <mergeCells count="48">
    <mergeCell ref="O51:O52"/>
    <mergeCell ref="C45:D45"/>
    <mergeCell ref="F45:G45"/>
    <mergeCell ref="I45:J45"/>
    <mergeCell ref="L45:M45"/>
    <mergeCell ref="O45:P45"/>
    <mergeCell ref="B46:B53"/>
    <mergeCell ref="C51:C52"/>
    <mergeCell ref="F51:F52"/>
    <mergeCell ref="I51:I52"/>
    <mergeCell ref="L51:L52"/>
    <mergeCell ref="O37:P37"/>
    <mergeCell ref="B31:B36"/>
    <mergeCell ref="C31:D31"/>
    <mergeCell ref="F31:G31"/>
    <mergeCell ref="I31:J31"/>
    <mergeCell ref="L31:M31"/>
    <mergeCell ref="O31:P31"/>
    <mergeCell ref="B37:B44"/>
    <mergeCell ref="C37:D37"/>
    <mergeCell ref="F37:G37"/>
    <mergeCell ref="I37:J37"/>
    <mergeCell ref="L37:M37"/>
    <mergeCell ref="O22:P22"/>
    <mergeCell ref="B13:B21"/>
    <mergeCell ref="C13:D13"/>
    <mergeCell ref="F13:G13"/>
    <mergeCell ref="I13:J13"/>
    <mergeCell ref="L13:M13"/>
    <mergeCell ref="O13:P13"/>
    <mergeCell ref="B22:B30"/>
    <mergeCell ref="C22:D22"/>
    <mergeCell ref="F22:G22"/>
    <mergeCell ref="I22:J22"/>
    <mergeCell ref="L22:M22"/>
    <mergeCell ref="O3:P3"/>
    <mergeCell ref="B4:B12"/>
    <mergeCell ref="C4:D4"/>
    <mergeCell ref="F4:G4"/>
    <mergeCell ref="I4:J4"/>
    <mergeCell ref="L4:M4"/>
    <mergeCell ref="O4:P4"/>
    <mergeCell ref="B1:M1"/>
    <mergeCell ref="F2:G2"/>
    <mergeCell ref="C3:D3"/>
    <mergeCell ref="F3:G3"/>
    <mergeCell ref="I3:J3"/>
    <mergeCell ref="L3:M3"/>
  </mergeCells>
  <phoneticPr fontId="3" type="noConversion"/>
  <printOptions horizontalCentered="1"/>
  <pageMargins left="0" right="0" top="0" bottom="0" header="0" footer="0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B1:R56"/>
  <sheetViews>
    <sheetView view="pageBreakPreview" zoomScale="80" zoomScaleNormal="85" zoomScaleSheetLayoutView="80" workbookViewId="0">
      <selection activeCell="B1" sqref="B1:M1"/>
    </sheetView>
  </sheetViews>
  <sheetFormatPr defaultColWidth="9" defaultRowHeight="19.8"/>
  <cols>
    <col min="1" max="1" width="0.77734375" style="38" customWidth="1"/>
    <col min="2" max="2" width="7.6640625" style="104" customWidth="1"/>
    <col min="3" max="3" width="9.44140625" style="38" customWidth="1"/>
    <col min="4" max="4" width="9.77734375" style="39" customWidth="1"/>
    <col min="5" max="5" width="6.88671875" style="39" hidden="1" customWidth="1"/>
    <col min="6" max="6" width="9.44140625" style="38" customWidth="1"/>
    <col min="7" max="7" width="9.77734375" style="39" customWidth="1"/>
    <col min="8" max="8" width="6.88671875" style="39" hidden="1" customWidth="1"/>
    <col min="9" max="9" width="9.44140625" style="38" customWidth="1"/>
    <col min="10" max="10" width="9.77734375" style="39" customWidth="1"/>
    <col min="11" max="11" width="6.88671875" style="39" hidden="1" customWidth="1"/>
    <col min="12" max="12" width="9.44140625" style="38" customWidth="1"/>
    <col min="13" max="13" width="9.77734375" style="103" customWidth="1"/>
    <col min="14" max="14" width="6.88671875" style="38" hidden="1" customWidth="1"/>
    <col min="15" max="15" width="9.44140625" style="38" customWidth="1"/>
    <col min="16" max="16" width="9.77734375" style="103" customWidth="1"/>
    <col min="17" max="17" width="6.88671875" style="38" hidden="1" customWidth="1"/>
    <col min="18" max="16384" width="9" style="38"/>
  </cols>
  <sheetData>
    <row r="1" spans="2:18" s="50" customFormat="1">
      <c r="B1" s="209" t="s">
        <v>55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49"/>
      <c r="Q1" s="49"/>
    </row>
    <row r="2" spans="2:18" s="50" customFormat="1" ht="18.75" customHeight="1">
      <c r="B2" s="51" t="s">
        <v>18</v>
      </c>
      <c r="C2" s="52"/>
      <c r="D2" s="53"/>
      <c r="E2" s="53"/>
      <c r="F2" s="210" t="s">
        <v>19</v>
      </c>
      <c r="G2" s="210"/>
      <c r="H2" s="53"/>
      <c r="I2" s="52"/>
      <c r="J2" s="53"/>
      <c r="K2" s="53"/>
      <c r="L2" s="54"/>
      <c r="M2" s="55"/>
      <c r="N2" s="52"/>
      <c r="O2" s="54"/>
      <c r="P2" s="55"/>
      <c r="Q2" s="52"/>
    </row>
    <row r="3" spans="2:18" ht="21" customHeight="1">
      <c r="B3" s="56" t="s">
        <v>20</v>
      </c>
      <c r="C3" s="211">
        <v>43416</v>
      </c>
      <c r="D3" s="212"/>
      <c r="E3" s="57"/>
      <c r="F3" s="211">
        <v>43417</v>
      </c>
      <c r="G3" s="212"/>
      <c r="H3" s="57"/>
      <c r="I3" s="211">
        <v>43418</v>
      </c>
      <c r="J3" s="212"/>
      <c r="K3" s="57"/>
      <c r="L3" s="211">
        <v>43419</v>
      </c>
      <c r="M3" s="212"/>
      <c r="N3" s="57"/>
      <c r="O3" s="211">
        <v>43420</v>
      </c>
      <c r="P3" s="212"/>
      <c r="Q3" s="57"/>
    </row>
    <row r="4" spans="2:18" ht="19.5" customHeight="1">
      <c r="B4" s="213" t="s">
        <v>6</v>
      </c>
      <c r="C4" s="214" t="s">
        <v>21</v>
      </c>
      <c r="D4" s="215"/>
      <c r="E4" s="2"/>
      <c r="F4" s="214" t="s">
        <v>37</v>
      </c>
      <c r="G4" s="215"/>
      <c r="H4" s="2"/>
      <c r="I4" s="214" t="s">
        <v>74</v>
      </c>
      <c r="J4" s="215"/>
      <c r="K4" s="2"/>
      <c r="L4" s="214" t="s">
        <v>21</v>
      </c>
      <c r="M4" s="215"/>
      <c r="N4" s="2"/>
      <c r="O4" s="214" t="s">
        <v>268</v>
      </c>
      <c r="P4" s="215"/>
      <c r="Q4" s="2"/>
    </row>
    <row r="5" spans="2:18" ht="19.5" customHeight="1">
      <c r="B5" s="213"/>
      <c r="C5" s="59" t="s">
        <v>57</v>
      </c>
      <c r="D5" s="37">
        <v>80</v>
      </c>
      <c r="E5" s="105">
        <f>D5/20</f>
        <v>4</v>
      </c>
      <c r="F5" s="59" t="s">
        <v>57</v>
      </c>
      <c r="G5" s="37">
        <v>80</v>
      </c>
      <c r="H5" s="105">
        <f>G5/20</f>
        <v>4</v>
      </c>
      <c r="I5" s="59" t="s">
        <v>314</v>
      </c>
      <c r="J5" s="37">
        <v>150</v>
      </c>
      <c r="K5" s="105">
        <f>J5/40</f>
        <v>3.75</v>
      </c>
      <c r="L5" s="59" t="s">
        <v>57</v>
      </c>
      <c r="M5" s="37">
        <v>80</v>
      </c>
      <c r="N5" s="105">
        <f>M5/20</f>
        <v>4</v>
      </c>
      <c r="O5" s="59" t="s">
        <v>57</v>
      </c>
      <c r="P5" s="37">
        <v>70</v>
      </c>
      <c r="Q5" s="62">
        <f>P5/20</f>
        <v>3.5</v>
      </c>
    </row>
    <row r="6" spans="2:18" ht="19.5" customHeight="1">
      <c r="B6" s="213"/>
      <c r="C6" s="59"/>
      <c r="D6" s="7"/>
      <c r="E6" s="63"/>
      <c r="F6" s="59" t="s">
        <v>62</v>
      </c>
      <c r="G6" s="7">
        <v>5</v>
      </c>
      <c r="H6" s="64">
        <f>G6/20</f>
        <v>0.25</v>
      </c>
      <c r="I6" s="19"/>
      <c r="J6" s="20"/>
      <c r="K6" s="65"/>
      <c r="L6" s="59"/>
      <c r="M6" s="7"/>
      <c r="N6" s="89"/>
      <c r="O6" s="59" t="s">
        <v>269</v>
      </c>
      <c r="P6" s="7">
        <v>5</v>
      </c>
      <c r="Q6" s="64">
        <f>P6/20</f>
        <v>0.25</v>
      </c>
    </row>
    <row r="7" spans="2:18" ht="19.5" customHeight="1">
      <c r="B7" s="213"/>
      <c r="C7" s="21"/>
      <c r="D7" s="7"/>
      <c r="E7" s="65"/>
      <c r="F7" s="21"/>
      <c r="G7" s="7"/>
      <c r="H7" s="65"/>
      <c r="I7" s="19"/>
      <c r="J7" s="20"/>
      <c r="K7" s="66"/>
      <c r="L7" s="21"/>
      <c r="M7" s="7"/>
      <c r="N7" s="65"/>
      <c r="O7" s="21"/>
      <c r="P7" s="7"/>
      <c r="Q7" s="66"/>
    </row>
    <row r="8" spans="2:18" ht="19.5" customHeight="1">
      <c r="B8" s="213"/>
      <c r="C8" s="19"/>
      <c r="D8" s="20"/>
      <c r="E8" s="65"/>
      <c r="F8" s="19"/>
      <c r="G8" s="20"/>
      <c r="H8" s="65"/>
      <c r="I8" s="19"/>
      <c r="J8" s="20"/>
      <c r="K8" s="66"/>
      <c r="L8" s="19"/>
      <c r="M8" s="20"/>
      <c r="N8" s="65"/>
      <c r="O8" s="19"/>
      <c r="P8" s="20"/>
      <c r="Q8" s="66"/>
    </row>
    <row r="9" spans="2:18" ht="19.5" customHeight="1">
      <c r="B9" s="213"/>
      <c r="C9" s="48"/>
      <c r="D9" s="67"/>
      <c r="E9" s="68"/>
      <c r="F9" s="48"/>
      <c r="G9" s="67"/>
      <c r="H9" s="68"/>
      <c r="I9" s="19"/>
      <c r="J9" s="20"/>
      <c r="K9" s="66"/>
      <c r="L9" s="48"/>
      <c r="M9" s="67"/>
      <c r="N9" s="68"/>
      <c r="O9" s="48"/>
      <c r="P9" s="67"/>
      <c r="Q9" s="69"/>
    </row>
    <row r="10" spans="2:18">
      <c r="B10" s="213"/>
      <c r="C10" s="48"/>
      <c r="D10" s="67"/>
      <c r="E10" s="68"/>
      <c r="F10" s="48"/>
      <c r="G10" s="67"/>
      <c r="H10" s="68"/>
      <c r="I10" s="19"/>
      <c r="J10" s="20"/>
      <c r="K10" s="66"/>
      <c r="L10" s="48"/>
      <c r="M10" s="67"/>
      <c r="N10" s="68"/>
      <c r="O10" s="48"/>
      <c r="P10" s="67"/>
      <c r="Q10" s="69"/>
    </row>
    <row r="11" spans="2:18">
      <c r="B11" s="213"/>
      <c r="C11" s="48"/>
      <c r="D11" s="67"/>
      <c r="E11" s="68"/>
      <c r="F11" s="48"/>
      <c r="G11" s="67"/>
      <c r="H11" s="68"/>
      <c r="I11" s="4"/>
      <c r="J11" s="5"/>
      <c r="K11" s="6"/>
      <c r="L11" s="48"/>
      <c r="M11" s="67"/>
      <c r="N11" s="68"/>
      <c r="O11" s="48"/>
      <c r="P11" s="67"/>
      <c r="Q11" s="69"/>
    </row>
    <row r="12" spans="2:18">
      <c r="B12" s="213"/>
      <c r="C12" s="48"/>
      <c r="D12" s="67"/>
      <c r="E12" s="68"/>
      <c r="F12" s="48"/>
      <c r="G12" s="67"/>
      <c r="H12" s="68"/>
      <c r="I12" s="4"/>
      <c r="J12" s="3"/>
      <c r="K12" s="66"/>
      <c r="L12" s="48"/>
      <c r="M12" s="67"/>
      <c r="N12" s="68"/>
      <c r="O12" s="48"/>
      <c r="P12" s="67"/>
      <c r="Q12" s="70"/>
    </row>
    <row r="13" spans="2:18">
      <c r="B13" s="213" t="s">
        <v>7</v>
      </c>
      <c r="C13" s="214" t="s">
        <v>341</v>
      </c>
      <c r="D13" s="215"/>
      <c r="E13" s="71"/>
      <c r="F13" s="214" t="s">
        <v>290</v>
      </c>
      <c r="G13" s="215"/>
      <c r="H13" s="71"/>
      <c r="I13" s="214" t="s">
        <v>222</v>
      </c>
      <c r="J13" s="215"/>
      <c r="K13" s="71"/>
      <c r="L13" s="214" t="s">
        <v>226</v>
      </c>
      <c r="M13" s="215"/>
      <c r="N13" s="71"/>
      <c r="O13" s="214" t="s">
        <v>442</v>
      </c>
      <c r="P13" s="215"/>
      <c r="Q13" s="2"/>
    </row>
    <row r="14" spans="2:18">
      <c r="B14" s="213"/>
      <c r="C14" s="32" t="s">
        <v>42</v>
      </c>
      <c r="D14" s="46">
        <v>85</v>
      </c>
      <c r="E14" s="72">
        <f>D14*0.7/35</f>
        <v>1.6999999999999997</v>
      </c>
      <c r="F14" s="16" t="s">
        <v>291</v>
      </c>
      <c r="G14" s="7">
        <v>60</v>
      </c>
      <c r="H14" s="76">
        <f>G14/35</f>
        <v>1.7142857142857142</v>
      </c>
      <c r="I14" s="16" t="s">
        <v>38</v>
      </c>
      <c r="J14" s="7">
        <v>60</v>
      </c>
      <c r="K14" s="72">
        <f>J14/35</f>
        <v>1.7142857142857142</v>
      </c>
      <c r="L14" s="8" t="s">
        <v>286</v>
      </c>
      <c r="M14" s="153">
        <v>80</v>
      </c>
      <c r="N14" s="29">
        <f>M14*0.7/35</f>
        <v>1.6</v>
      </c>
      <c r="O14" s="156" t="s">
        <v>265</v>
      </c>
      <c r="P14" s="157">
        <v>70</v>
      </c>
      <c r="Q14" s="25">
        <f>P14/35</f>
        <v>2</v>
      </c>
      <c r="R14" s="38" t="s">
        <v>58</v>
      </c>
    </row>
    <row r="15" spans="2:18">
      <c r="B15" s="213"/>
      <c r="C15" s="35" t="s">
        <v>41</v>
      </c>
      <c r="D15" s="41">
        <v>35</v>
      </c>
      <c r="E15" s="74">
        <f t="shared" ref="E15:E18" si="0">D15/100</f>
        <v>0.35</v>
      </c>
      <c r="F15" s="16" t="s">
        <v>292</v>
      </c>
      <c r="G15" s="7">
        <v>5</v>
      </c>
      <c r="H15" s="76">
        <f>G15/25</f>
        <v>0.2</v>
      </c>
      <c r="I15" s="16" t="s">
        <v>41</v>
      </c>
      <c r="J15" s="7">
        <v>15</v>
      </c>
      <c r="K15" s="74">
        <f t="shared" ref="K15" si="1">J15/100</f>
        <v>0.15</v>
      </c>
      <c r="L15" s="16" t="s">
        <v>287</v>
      </c>
      <c r="M15" s="7">
        <v>30</v>
      </c>
      <c r="N15" s="74">
        <f t="shared" ref="N15" si="2">M15/100</f>
        <v>0.3</v>
      </c>
      <c r="O15" s="115"/>
      <c r="P15" s="11"/>
      <c r="Q15" s="29"/>
    </row>
    <row r="16" spans="2:18">
      <c r="B16" s="213"/>
      <c r="C16" s="35" t="s">
        <v>342</v>
      </c>
      <c r="D16" s="41">
        <v>3</v>
      </c>
      <c r="E16" s="74">
        <f t="shared" si="0"/>
        <v>0.03</v>
      </c>
      <c r="F16" s="16" t="s">
        <v>276</v>
      </c>
      <c r="G16" s="7">
        <v>5</v>
      </c>
      <c r="H16" s="74">
        <f t="shared" ref="H16" si="3">G16/100</f>
        <v>0.05</v>
      </c>
      <c r="I16" s="16" t="s">
        <v>39</v>
      </c>
      <c r="J16" s="7">
        <v>15</v>
      </c>
      <c r="K16" s="87">
        <f>J16/65</f>
        <v>0.23076923076923078</v>
      </c>
      <c r="L16" s="16" t="s">
        <v>288</v>
      </c>
      <c r="M16" s="7">
        <v>5</v>
      </c>
      <c r="N16" s="74">
        <f t="shared" ref="N16" si="4">M16/100</f>
        <v>0.05</v>
      </c>
      <c r="O16" s="158"/>
      <c r="P16" s="20"/>
      <c r="Q16" s="29"/>
    </row>
    <row r="17" spans="2:17">
      <c r="B17" s="213"/>
      <c r="C17" s="16" t="s">
        <v>343</v>
      </c>
      <c r="D17" s="7">
        <v>5</v>
      </c>
      <c r="E17" s="74">
        <f t="shared" si="0"/>
        <v>0.05</v>
      </c>
      <c r="F17" s="75" t="s">
        <v>293</v>
      </c>
      <c r="G17" s="7">
        <v>1</v>
      </c>
      <c r="H17" s="76"/>
      <c r="I17" s="16" t="s">
        <v>43</v>
      </c>
      <c r="J17" s="7">
        <v>8</v>
      </c>
      <c r="K17" s="74">
        <f t="shared" ref="K17" si="5">J17/100</f>
        <v>0.08</v>
      </c>
      <c r="L17" s="16" t="s">
        <v>289</v>
      </c>
      <c r="M17" s="7">
        <v>3</v>
      </c>
      <c r="N17" s="74">
        <f t="shared" ref="N17" si="6">M17/100</f>
        <v>0.03</v>
      </c>
      <c r="O17" s="158"/>
      <c r="P17" s="20"/>
      <c r="Q17" s="29"/>
    </row>
    <row r="18" spans="2:17" ht="19.5" customHeight="1">
      <c r="B18" s="213"/>
      <c r="C18" s="16" t="s">
        <v>344</v>
      </c>
      <c r="D18" s="7">
        <v>1</v>
      </c>
      <c r="E18" s="74">
        <f t="shared" si="0"/>
        <v>0.01</v>
      </c>
      <c r="F18" s="75"/>
      <c r="G18" s="7"/>
      <c r="H18" s="76"/>
      <c r="I18" s="16"/>
      <c r="J18" s="7"/>
      <c r="K18" s="76"/>
      <c r="L18" s="16"/>
      <c r="M18" s="7"/>
      <c r="N18" s="76"/>
      <c r="O18" s="75"/>
      <c r="P18" s="7"/>
      <c r="Q18" s="29"/>
    </row>
    <row r="19" spans="2:17">
      <c r="B19" s="213"/>
      <c r="C19" s="75"/>
      <c r="D19" s="7"/>
      <c r="E19" s="72"/>
      <c r="F19" s="75"/>
      <c r="G19" s="7"/>
      <c r="H19" s="76"/>
      <c r="I19" s="75"/>
      <c r="J19" s="7"/>
      <c r="K19" s="72"/>
      <c r="L19" s="75"/>
      <c r="M19" s="7"/>
      <c r="N19" s="72"/>
      <c r="O19" s="75"/>
      <c r="P19" s="7"/>
      <c r="Q19" s="76"/>
    </row>
    <row r="20" spans="2:17">
      <c r="B20" s="213"/>
      <c r="C20" s="75"/>
      <c r="D20" s="77"/>
      <c r="E20" s="68"/>
      <c r="F20" s="75"/>
      <c r="G20" s="77"/>
      <c r="H20" s="68"/>
      <c r="I20" s="75"/>
      <c r="J20" s="77"/>
      <c r="K20" s="68"/>
      <c r="L20" s="75"/>
      <c r="M20" s="77"/>
      <c r="N20" s="68"/>
      <c r="O20" s="75"/>
      <c r="P20" s="77"/>
      <c r="Q20" s="69"/>
    </row>
    <row r="21" spans="2:17">
      <c r="B21" s="213"/>
      <c r="C21" s="21"/>
      <c r="D21" s="7"/>
      <c r="E21" s="66"/>
      <c r="F21" s="21"/>
      <c r="G21" s="7"/>
      <c r="H21" s="66"/>
      <c r="I21" s="21"/>
      <c r="J21" s="7"/>
      <c r="K21" s="66"/>
      <c r="L21" s="21"/>
      <c r="M21" s="7"/>
      <c r="N21" s="66"/>
      <c r="O21" s="21"/>
      <c r="P21" s="7"/>
      <c r="Q21" s="66"/>
    </row>
    <row r="22" spans="2:17">
      <c r="B22" s="213" t="s">
        <v>26</v>
      </c>
      <c r="C22" s="214" t="s">
        <v>194</v>
      </c>
      <c r="D22" s="215"/>
      <c r="E22" s="71"/>
      <c r="F22" s="214" t="s">
        <v>346</v>
      </c>
      <c r="G22" s="215"/>
      <c r="H22" s="71"/>
      <c r="I22" s="214" t="s">
        <v>224</v>
      </c>
      <c r="J22" s="215"/>
      <c r="K22" s="71"/>
      <c r="L22" s="214" t="s">
        <v>228</v>
      </c>
      <c r="M22" s="215"/>
      <c r="N22" s="2"/>
      <c r="O22" s="214" t="s">
        <v>266</v>
      </c>
      <c r="P22" s="215"/>
      <c r="Q22" s="2"/>
    </row>
    <row r="23" spans="2:17">
      <c r="B23" s="213"/>
      <c r="C23" s="13" t="s">
        <v>282</v>
      </c>
      <c r="D23" s="14">
        <v>45</v>
      </c>
      <c r="E23" s="106">
        <f>D23/55</f>
        <v>0.81818181818181823</v>
      </c>
      <c r="F23" s="32" t="s">
        <v>347</v>
      </c>
      <c r="G23" s="46">
        <v>60</v>
      </c>
      <c r="H23" s="29">
        <f>G23/110</f>
        <v>0.54545454545454541</v>
      </c>
      <c r="I23" s="13" t="s">
        <v>361</v>
      </c>
      <c r="J23" s="14">
        <v>30</v>
      </c>
      <c r="K23" s="76">
        <f>J23/35</f>
        <v>0.8571428571428571</v>
      </c>
      <c r="L23" s="32" t="s">
        <v>77</v>
      </c>
      <c r="M23" s="33">
        <v>60</v>
      </c>
      <c r="N23" s="74">
        <f t="shared" ref="N23" si="7">M23/100</f>
        <v>0.6</v>
      </c>
      <c r="O23" s="32" t="s">
        <v>365</v>
      </c>
      <c r="P23" s="33">
        <v>30</v>
      </c>
      <c r="Q23" s="28">
        <f>P23/100</f>
        <v>0.3</v>
      </c>
    </row>
    <row r="24" spans="2:17">
      <c r="B24" s="213"/>
      <c r="C24" s="16" t="s">
        <v>283</v>
      </c>
      <c r="D24" s="7">
        <v>10</v>
      </c>
      <c r="E24" s="74">
        <f t="shared" ref="E24" si="8">D24/100</f>
        <v>0.1</v>
      </c>
      <c r="F24" s="35" t="s">
        <v>348</v>
      </c>
      <c r="G24" s="41">
        <v>5</v>
      </c>
      <c r="H24" s="28">
        <f t="shared" ref="H24:H27" si="9">G24/100</f>
        <v>0.05</v>
      </c>
      <c r="I24" s="16"/>
      <c r="J24" s="7"/>
      <c r="K24" s="72"/>
      <c r="L24" s="35" t="s">
        <v>40</v>
      </c>
      <c r="M24" s="36">
        <v>5</v>
      </c>
      <c r="N24" s="74">
        <f>M24/100</f>
        <v>0.05</v>
      </c>
      <c r="O24" s="35" t="s">
        <v>40</v>
      </c>
      <c r="P24" s="36">
        <v>5</v>
      </c>
      <c r="Q24" s="28">
        <f t="shared" ref="Q24:Q25" si="10">P24/100</f>
        <v>0.05</v>
      </c>
    </row>
    <row r="25" spans="2:17">
      <c r="B25" s="213"/>
      <c r="C25" s="16" t="s">
        <v>284</v>
      </c>
      <c r="D25" s="7">
        <v>15</v>
      </c>
      <c r="E25" s="87">
        <f>D25/65</f>
        <v>0.23076923076923078</v>
      </c>
      <c r="F25" s="35" t="s">
        <v>349</v>
      </c>
      <c r="G25" s="36">
        <v>5</v>
      </c>
      <c r="H25" s="28">
        <f t="shared" si="9"/>
        <v>0.05</v>
      </c>
      <c r="I25" s="16"/>
      <c r="J25" s="7"/>
      <c r="K25" s="76"/>
      <c r="L25" s="35" t="s">
        <v>59</v>
      </c>
      <c r="M25" s="36">
        <v>0.5</v>
      </c>
      <c r="N25" s="74">
        <f>M25/100</f>
        <v>5.0000000000000001E-3</v>
      </c>
      <c r="O25" s="35" t="s">
        <v>270</v>
      </c>
      <c r="P25" s="36">
        <v>5</v>
      </c>
      <c r="Q25" s="28">
        <f t="shared" si="10"/>
        <v>0.05</v>
      </c>
    </row>
    <row r="26" spans="2:17">
      <c r="B26" s="213"/>
      <c r="C26" s="16" t="s">
        <v>285</v>
      </c>
      <c r="D26" s="7">
        <v>5</v>
      </c>
      <c r="E26" s="76">
        <f>D26/50</f>
        <v>0.1</v>
      </c>
      <c r="F26" s="35" t="s">
        <v>350</v>
      </c>
      <c r="G26" s="36">
        <v>10</v>
      </c>
      <c r="H26" s="28">
        <f t="shared" si="9"/>
        <v>0.1</v>
      </c>
      <c r="I26" s="16"/>
      <c r="J26" s="7"/>
      <c r="K26" s="76"/>
      <c r="L26" s="47" t="s">
        <v>272</v>
      </c>
      <c r="M26" s="36">
        <v>5</v>
      </c>
      <c r="N26" s="66">
        <f>M26/50</f>
        <v>0.1</v>
      </c>
      <c r="O26" s="35" t="s">
        <v>267</v>
      </c>
      <c r="P26" s="36">
        <v>10</v>
      </c>
      <c r="Q26" s="27">
        <f>P26/35</f>
        <v>0.2857142857142857</v>
      </c>
    </row>
    <row r="27" spans="2:17" ht="20.25" customHeight="1">
      <c r="B27" s="213"/>
      <c r="C27" s="16"/>
      <c r="D27" s="7"/>
      <c r="E27" s="76"/>
      <c r="F27" s="16" t="s">
        <v>351</v>
      </c>
      <c r="G27" s="79">
        <v>1</v>
      </c>
      <c r="H27" s="28">
        <f t="shared" si="9"/>
        <v>0.01</v>
      </c>
      <c r="I27" s="75"/>
      <c r="J27" s="7"/>
      <c r="K27" s="72"/>
      <c r="L27" s="47"/>
      <c r="M27" s="36"/>
      <c r="N27" s="66"/>
      <c r="O27" s="47"/>
      <c r="P27" s="36"/>
      <c r="Q27" s="29"/>
    </row>
    <row r="28" spans="2:17">
      <c r="B28" s="213"/>
      <c r="C28" s="75"/>
      <c r="D28" s="77"/>
      <c r="E28" s="78"/>
      <c r="F28" s="75" t="s">
        <v>352</v>
      </c>
      <c r="G28" s="77"/>
      <c r="H28" s="78"/>
      <c r="I28" s="75"/>
      <c r="J28" s="7"/>
      <c r="K28" s="77"/>
      <c r="L28" s="112"/>
      <c r="M28" s="113"/>
      <c r="N28" s="69"/>
      <c r="O28" s="112"/>
      <c r="P28" s="113"/>
      <c r="Q28" s="29"/>
    </row>
    <row r="29" spans="2:17">
      <c r="B29" s="213"/>
      <c r="C29" s="21"/>
      <c r="D29" s="7"/>
      <c r="E29" s="79"/>
      <c r="F29" s="21" t="s">
        <v>353</v>
      </c>
      <c r="G29" s="7"/>
      <c r="H29" s="79"/>
      <c r="I29" s="21"/>
      <c r="J29" s="7"/>
      <c r="K29" s="79"/>
      <c r="L29" s="230"/>
      <c r="M29" s="231"/>
      <c r="N29" s="66"/>
      <c r="O29" s="75"/>
      <c r="P29" s="7"/>
      <c r="Q29" s="66"/>
    </row>
    <row r="30" spans="2:17">
      <c r="B30" s="213"/>
      <c r="C30" s="21"/>
      <c r="D30" s="7"/>
      <c r="E30" s="66"/>
      <c r="F30" s="21"/>
      <c r="G30" s="7"/>
      <c r="H30" s="66"/>
      <c r="I30" s="21"/>
      <c r="J30" s="7"/>
      <c r="K30" s="66"/>
      <c r="L30" s="118"/>
      <c r="M30" s="119"/>
      <c r="N30" s="66"/>
      <c r="O30" s="21"/>
      <c r="P30" s="7"/>
      <c r="Q30" s="66"/>
    </row>
    <row r="31" spans="2:17">
      <c r="B31" s="213" t="s">
        <v>9</v>
      </c>
      <c r="C31" s="214" t="s">
        <v>27</v>
      </c>
      <c r="D31" s="215"/>
      <c r="E31" s="80"/>
      <c r="F31" s="214" t="s">
        <v>27</v>
      </c>
      <c r="G31" s="215"/>
      <c r="H31" s="80"/>
      <c r="I31" s="214" t="s">
        <v>27</v>
      </c>
      <c r="J31" s="215"/>
      <c r="K31" s="80"/>
      <c r="L31" s="214" t="s">
        <v>27</v>
      </c>
      <c r="M31" s="215"/>
      <c r="N31" s="80"/>
      <c r="O31" s="214" t="s">
        <v>27</v>
      </c>
      <c r="P31" s="215"/>
      <c r="Q31" s="80"/>
    </row>
    <row r="32" spans="2:17">
      <c r="B32" s="213"/>
      <c r="C32" s="17" t="s">
        <v>9</v>
      </c>
      <c r="D32" s="31">
        <v>60</v>
      </c>
      <c r="E32" s="82">
        <f t="shared" ref="E32:E34" si="11">D32/100</f>
        <v>0.6</v>
      </c>
      <c r="F32" s="17" t="s">
        <v>9</v>
      </c>
      <c r="G32" s="31">
        <v>60</v>
      </c>
      <c r="H32" s="82">
        <f t="shared" ref="H32:H34" si="12">G32/100</f>
        <v>0.6</v>
      </c>
      <c r="I32" s="17" t="s">
        <v>9</v>
      </c>
      <c r="J32" s="31">
        <v>60</v>
      </c>
      <c r="K32" s="82">
        <f t="shared" ref="K32:K34" si="13">J32/100</f>
        <v>0.6</v>
      </c>
      <c r="L32" s="17" t="s">
        <v>9</v>
      </c>
      <c r="M32" s="31">
        <v>60</v>
      </c>
      <c r="N32" s="82">
        <f t="shared" ref="N32:N34" si="14">M32/100</f>
        <v>0.6</v>
      </c>
      <c r="O32" s="17" t="s">
        <v>9</v>
      </c>
      <c r="P32" s="31">
        <v>60</v>
      </c>
      <c r="Q32" s="82">
        <f t="shared" ref="Q32:Q34" si="15">P32/100</f>
        <v>0.6</v>
      </c>
    </row>
    <row r="33" spans="2:17">
      <c r="B33" s="213"/>
      <c r="C33" s="19" t="s">
        <v>60</v>
      </c>
      <c r="D33" s="30">
        <v>0.5</v>
      </c>
      <c r="E33" s="74">
        <f t="shared" si="11"/>
        <v>5.0000000000000001E-3</v>
      </c>
      <c r="F33" s="19" t="s">
        <v>60</v>
      </c>
      <c r="G33" s="30">
        <v>0.5</v>
      </c>
      <c r="H33" s="74">
        <f t="shared" si="12"/>
        <v>5.0000000000000001E-3</v>
      </c>
      <c r="I33" s="19" t="s">
        <v>60</v>
      </c>
      <c r="J33" s="30">
        <v>0.5</v>
      </c>
      <c r="K33" s="74">
        <f t="shared" si="13"/>
        <v>5.0000000000000001E-3</v>
      </c>
      <c r="L33" s="19" t="s">
        <v>60</v>
      </c>
      <c r="M33" s="30">
        <v>0.5</v>
      </c>
      <c r="N33" s="74">
        <f t="shared" si="14"/>
        <v>5.0000000000000001E-3</v>
      </c>
      <c r="O33" s="19" t="s">
        <v>60</v>
      </c>
      <c r="P33" s="30">
        <v>0.5</v>
      </c>
      <c r="Q33" s="74">
        <f t="shared" si="15"/>
        <v>5.0000000000000001E-3</v>
      </c>
    </row>
    <row r="34" spans="2:17">
      <c r="B34" s="213"/>
      <c r="C34" s="19" t="s">
        <v>61</v>
      </c>
      <c r="D34" s="30">
        <v>0.5</v>
      </c>
      <c r="E34" s="74">
        <f t="shared" si="11"/>
        <v>5.0000000000000001E-3</v>
      </c>
      <c r="F34" s="19" t="s">
        <v>61</v>
      </c>
      <c r="G34" s="30">
        <v>0.5</v>
      </c>
      <c r="H34" s="74">
        <f t="shared" si="12"/>
        <v>5.0000000000000001E-3</v>
      </c>
      <c r="I34" s="19" t="s">
        <v>61</v>
      </c>
      <c r="J34" s="30">
        <v>0.5</v>
      </c>
      <c r="K34" s="74">
        <f t="shared" si="13"/>
        <v>5.0000000000000001E-3</v>
      </c>
      <c r="L34" s="19" t="s">
        <v>61</v>
      </c>
      <c r="M34" s="30">
        <v>0.5</v>
      </c>
      <c r="N34" s="74">
        <f t="shared" si="14"/>
        <v>5.0000000000000001E-3</v>
      </c>
      <c r="O34" s="19" t="s">
        <v>61</v>
      </c>
      <c r="P34" s="30">
        <v>0.5</v>
      </c>
      <c r="Q34" s="74">
        <f t="shared" si="15"/>
        <v>5.0000000000000001E-3</v>
      </c>
    </row>
    <row r="35" spans="2:17">
      <c r="B35" s="213"/>
      <c r="C35" s="19"/>
      <c r="D35" s="30"/>
      <c r="E35" s="81"/>
      <c r="F35" s="19"/>
      <c r="G35" s="30"/>
      <c r="H35" s="81"/>
      <c r="I35" s="19"/>
      <c r="J35" s="30"/>
      <c r="K35" s="81"/>
      <c r="L35" s="19"/>
      <c r="M35" s="30"/>
      <c r="N35" s="81"/>
      <c r="O35" s="19"/>
      <c r="P35" s="30"/>
      <c r="Q35" s="83"/>
    </row>
    <row r="36" spans="2:17" ht="24" customHeight="1">
      <c r="B36" s="213"/>
      <c r="C36" s="19"/>
      <c r="D36" s="30"/>
      <c r="E36" s="84"/>
      <c r="F36" s="19"/>
      <c r="G36" s="30"/>
      <c r="H36" s="84"/>
      <c r="I36" s="19"/>
      <c r="J36" s="30"/>
      <c r="K36" s="84"/>
      <c r="L36" s="19"/>
      <c r="M36" s="30"/>
      <c r="N36" s="84"/>
      <c r="O36" s="19"/>
      <c r="P36" s="30"/>
      <c r="Q36" s="85"/>
    </row>
    <row r="37" spans="2:17">
      <c r="B37" s="213" t="s">
        <v>28</v>
      </c>
      <c r="C37" s="214" t="s">
        <v>273</v>
      </c>
      <c r="D37" s="215"/>
      <c r="E37" s="71"/>
      <c r="F37" s="232" t="s">
        <v>356</v>
      </c>
      <c r="G37" s="233"/>
      <c r="H37" s="71"/>
      <c r="I37" s="214" t="s">
        <v>225</v>
      </c>
      <c r="J37" s="215"/>
      <c r="K37" s="71"/>
      <c r="L37" s="214" t="s">
        <v>195</v>
      </c>
      <c r="M37" s="215"/>
      <c r="N37" s="71"/>
      <c r="O37" s="214" t="s">
        <v>279</v>
      </c>
      <c r="P37" s="215"/>
      <c r="Q37" s="146"/>
    </row>
    <row r="38" spans="2:17">
      <c r="B38" s="213"/>
      <c r="C38" s="32" t="s">
        <v>274</v>
      </c>
      <c r="D38" s="46">
        <v>25</v>
      </c>
      <c r="E38" s="74">
        <f t="shared" ref="E38" si="16">D38/100</f>
        <v>0.25</v>
      </c>
      <c r="F38" s="13" t="s">
        <v>357</v>
      </c>
      <c r="G38" s="124">
        <v>20</v>
      </c>
      <c r="H38" s="74">
        <f t="shared" ref="H38" si="17">G38/100</f>
        <v>0.2</v>
      </c>
      <c r="I38" s="42" t="s">
        <v>44</v>
      </c>
      <c r="J38" s="43">
        <v>5</v>
      </c>
      <c r="K38" s="27">
        <f>J38/65</f>
        <v>7.6923076923076927E-2</v>
      </c>
      <c r="L38" s="13" t="s">
        <v>196</v>
      </c>
      <c r="M38" s="86">
        <v>2</v>
      </c>
      <c r="N38" s="74">
        <f t="shared" ref="N38" si="18">M38/100</f>
        <v>0.02</v>
      </c>
      <c r="O38" s="8" t="s">
        <v>280</v>
      </c>
      <c r="P38" s="9">
        <v>35</v>
      </c>
      <c r="Q38" s="15">
        <f>P38/55</f>
        <v>0.63636363636363635</v>
      </c>
    </row>
    <row r="39" spans="2:17">
      <c r="B39" s="213"/>
      <c r="C39" s="35" t="s">
        <v>275</v>
      </c>
      <c r="D39" s="41">
        <v>10</v>
      </c>
      <c r="E39" s="74">
        <f t="shared" ref="E39" si="19">D39/100</f>
        <v>0.1</v>
      </c>
      <c r="F39" s="16" t="s">
        <v>358</v>
      </c>
      <c r="G39" s="7">
        <v>5</v>
      </c>
      <c r="H39" s="126">
        <f>G39/100</f>
        <v>0.05</v>
      </c>
      <c r="I39" s="44" t="s">
        <v>73</v>
      </c>
      <c r="J39" s="45">
        <v>5</v>
      </c>
      <c r="K39" s="28">
        <f t="shared" ref="K39" si="20">J39/100</f>
        <v>0.05</v>
      </c>
      <c r="L39" s="16" t="s">
        <v>197</v>
      </c>
      <c r="M39" s="79">
        <v>25</v>
      </c>
      <c r="N39" s="76">
        <f>M39/80</f>
        <v>0.3125</v>
      </c>
      <c r="O39" s="10" t="s">
        <v>281</v>
      </c>
      <c r="P39" s="11">
        <v>3</v>
      </c>
      <c r="Q39" s="74">
        <f t="shared" ref="Q39" si="21">P39/100</f>
        <v>0.03</v>
      </c>
    </row>
    <row r="40" spans="2:17">
      <c r="B40" s="213"/>
      <c r="C40" s="35" t="s">
        <v>276</v>
      </c>
      <c r="D40" s="36">
        <v>3</v>
      </c>
      <c r="E40" s="117">
        <f t="shared" ref="E40:E41" si="22">D40/100</f>
        <v>0.03</v>
      </c>
      <c r="F40" s="16" t="s">
        <v>359</v>
      </c>
      <c r="G40" s="7">
        <v>1</v>
      </c>
      <c r="H40" s="74">
        <f t="shared" ref="H40" si="23">G40/100</f>
        <v>0.01</v>
      </c>
      <c r="I40" s="44" t="s">
        <v>45</v>
      </c>
      <c r="J40" s="45">
        <v>5</v>
      </c>
      <c r="K40" s="29">
        <f>J40/50</f>
        <v>0.1</v>
      </c>
      <c r="L40" s="35"/>
      <c r="M40" s="36"/>
      <c r="N40" s="76"/>
      <c r="O40" s="16"/>
      <c r="P40" s="7"/>
      <c r="Q40" s="76"/>
    </row>
    <row r="41" spans="2:17">
      <c r="B41" s="213"/>
      <c r="C41" s="35" t="s">
        <v>277</v>
      </c>
      <c r="D41" s="36">
        <v>1</v>
      </c>
      <c r="E41" s="117">
        <f t="shared" si="22"/>
        <v>0.01</v>
      </c>
      <c r="F41" s="16"/>
      <c r="G41" s="7"/>
      <c r="H41" s="23"/>
      <c r="I41" s="44" t="s">
        <v>63</v>
      </c>
      <c r="J41" s="45">
        <v>10</v>
      </c>
      <c r="K41" s="29">
        <f>J41/55</f>
        <v>0.18181818181818182</v>
      </c>
      <c r="L41" s="35"/>
      <c r="M41" s="36"/>
      <c r="N41" s="76"/>
      <c r="O41" s="107"/>
      <c r="P41" s="88"/>
      <c r="Q41" s="76"/>
    </row>
    <row r="42" spans="2:17" ht="20.25" customHeight="1">
      <c r="B42" s="213"/>
      <c r="C42" s="16"/>
      <c r="D42" s="79"/>
      <c r="E42" s="72"/>
      <c r="F42" s="16"/>
      <c r="G42" s="7"/>
      <c r="H42" s="26"/>
      <c r="I42" s="44" t="s">
        <v>22</v>
      </c>
      <c r="J42" s="45">
        <v>10</v>
      </c>
      <c r="K42" s="27">
        <f>J42/90</f>
        <v>0.1111111111111111</v>
      </c>
      <c r="L42" s="16"/>
      <c r="M42" s="79"/>
      <c r="N42" s="76"/>
      <c r="O42" s="19"/>
      <c r="P42" s="7"/>
      <c r="Q42" s="76"/>
    </row>
    <row r="43" spans="2:17">
      <c r="B43" s="213"/>
      <c r="C43" s="16"/>
      <c r="D43" s="79"/>
      <c r="E43" s="72"/>
      <c r="F43" s="16"/>
      <c r="G43" s="7"/>
      <c r="H43" s="77"/>
      <c r="I43" s="16"/>
      <c r="J43" s="79"/>
      <c r="K43" s="29"/>
      <c r="L43" s="16"/>
      <c r="M43" s="79"/>
      <c r="N43" s="69"/>
      <c r="O43" s="75"/>
      <c r="P43" s="7"/>
      <c r="Q43" s="76"/>
    </row>
    <row r="44" spans="2:17">
      <c r="B44" s="213"/>
      <c r="C44" s="19"/>
      <c r="D44" s="40"/>
      <c r="E44" s="65"/>
      <c r="F44" s="120"/>
      <c r="G44" s="121"/>
      <c r="H44" s="7"/>
      <c r="I44" s="16"/>
      <c r="J44" s="79"/>
      <c r="K44" s="29"/>
      <c r="L44" s="19"/>
      <c r="M44" s="40"/>
      <c r="N44" s="66"/>
      <c r="O44" s="19"/>
      <c r="P44" s="20"/>
      <c r="Q44" s="66"/>
    </row>
    <row r="45" spans="2:17" ht="24" customHeight="1">
      <c r="B45" s="90" t="s">
        <v>29</v>
      </c>
      <c r="C45" s="220"/>
      <c r="D45" s="221"/>
      <c r="E45" s="91"/>
      <c r="F45" s="220" t="s">
        <v>419</v>
      </c>
      <c r="G45" s="221"/>
      <c r="H45" s="91"/>
      <c r="I45" s="220"/>
      <c r="J45" s="221"/>
      <c r="K45" s="91"/>
      <c r="L45" s="220" t="s">
        <v>418</v>
      </c>
      <c r="M45" s="221"/>
      <c r="N45" s="91"/>
      <c r="O45" s="220"/>
      <c r="P45" s="221"/>
      <c r="Q45" s="144"/>
    </row>
    <row r="46" spans="2:17" ht="21.75" customHeight="1">
      <c r="B46" s="216"/>
      <c r="C46" s="93" t="s">
        <v>30</v>
      </c>
      <c r="D46" s="53">
        <f>E46</f>
        <v>4.2307692307692308</v>
      </c>
      <c r="E46" s="94">
        <f>E5+E25</f>
        <v>4.2307692307692308</v>
      </c>
      <c r="F46" s="93" t="s">
        <v>30</v>
      </c>
      <c r="G46" s="53">
        <f>H46</f>
        <v>4.25</v>
      </c>
      <c r="H46" s="94">
        <f>H5+H6</f>
        <v>4.25</v>
      </c>
      <c r="I46" s="93" t="s">
        <v>30</v>
      </c>
      <c r="J46" s="53">
        <f>K46</f>
        <v>4.1688034188034182</v>
      </c>
      <c r="K46" s="94">
        <f>K5+K16+K38+K42</f>
        <v>4.1688034188034182</v>
      </c>
      <c r="L46" s="93" t="s">
        <v>30</v>
      </c>
      <c r="M46" s="53">
        <f>N46</f>
        <v>4</v>
      </c>
      <c r="N46" s="94">
        <f>N5</f>
        <v>4</v>
      </c>
      <c r="O46" s="93" t="s">
        <v>30</v>
      </c>
      <c r="P46" s="108">
        <f t="shared" ref="P46:P50" si="24">Q46</f>
        <v>4.6720779220779223</v>
      </c>
      <c r="Q46" s="96">
        <f>Q5+Q6+Q26+Q38</f>
        <v>4.6720779220779223</v>
      </c>
    </row>
    <row r="47" spans="2:17">
      <c r="B47" s="217"/>
      <c r="C47" s="97" t="s">
        <v>31</v>
      </c>
      <c r="D47" s="53">
        <f t="shared" ref="D47:D50" si="25">E47</f>
        <v>0</v>
      </c>
      <c r="E47" s="94">
        <v>0</v>
      </c>
      <c r="F47" s="97" t="s">
        <v>31</v>
      </c>
      <c r="G47" s="53">
        <f t="shared" ref="G47:G49" si="26">H47</f>
        <v>0</v>
      </c>
      <c r="H47" s="94">
        <v>0</v>
      </c>
      <c r="I47" s="97" t="s">
        <v>31</v>
      </c>
      <c r="J47" s="53">
        <f t="shared" ref="J47:J50" si="27">K47</f>
        <v>0</v>
      </c>
      <c r="K47" s="94">
        <v>0</v>
      </c>
      <c r="L47" s="97" t="s">
        <v>31</v>
      </c>
      <c r="M47" s="53">
        <v>1</v>
      </c>
      <c r="N47" s="94">
        <v>0</v>
      </c>
      <c r="O47" s="97" t="s">
        <v>31</v>
      </c>
      <c r="P47" s="88">
        <f t="shared" si="24"/>
        <v>0</v>
      </c>
      <c r="Q47" s="96">
        <v>0</v>
      </c>
    </row>
    <row r="48" spans="2:17">
      <c r="B48" s="217"/>
      <c r="C48" s="97" t="s">
        <v>32</v>
      </c>
      <c r="D48" s="53">
        <f t="shared" si="25"/>
        <v>2.6181818181818182</v>
      </c>
      <c r="E48" s="94">
        <f>E14+E23+E26</f>
        <v>2.6181818181818182</v>
      </c>
      <c r="F48" s="97" t="s">
        <v>32</v>
      </c>
      <c r="G48" s="53">
        <f t="shared" si="26"/>
        <v>2.5097402597402594</v>
      </c>
      <c r="H48" s="94">
        <f>H14+H15+H23+H39</f>
        <v>2.5097402597402594</v>
      </c>
      <c r="I48" s="97" t="s">
        <v>32</v>
      </c>
      <c r="J48" s="53">
        <f t="shared" si="27"/>
        <v>2.8532467532467529</v>
      </c>
      <c r="K48" s="94">
        <f>K14+K23+K41+K40</f>
        <v>2.8532467532467529</v>
      </c>
      <c r="L48" s="97" t="s">
        <v>32</v>
      </c>
      <c r="M48" s="53">
        <f t="shared" ref="M48:M50" si="28">N48</f>
        <v>2.0125000000000002</v>
      </c>
      <c r="N48" s="94">
        <f>N14+N26+N39</f>
        <v>2.0125000000000002</v>
      </c>
      <c r="O48" s="97" t="s">
        <v>32</v>
      </c>
      <c r="P48" s="88">
        <f t="shared" si="24"/>
        <v>2</v>
      </c>
      <c r="Q48" s="96">
        <f>Q14</f>
        <v>2</v>
      </c>
    </row>
    <row r="49" spans="2:17">
      <c r="B49" s="217"/>
      <c r="C49" s="97" t="s">
        <v>33</v>
      </c>
      <c r="D49" s="53">
        <f t="shared" si="25"/>
        <v>1.5399999999999998</v>
      </c>
      <c r="E49" s="94">
        <f>E15+E17+E16+E18+E24+E32+E33+E34+E38+E39+E40+E41</f>
        <v>1.5399999999999998</v>
      </c>
      <c r="F49" s="97" t="s">
        <v>33</v>
      </c>
      <c r="G49" s="53">
        <f t="shared" si="26"/>
        <v>1.08</v>
      </c>
      <c r="H49" s="94">
        <f>H40+H38+H34+H33+H32+H27+H26+H25+H24+H16</f>
        <v>1.08</v>
      </c>
      <c r="I49" s="97" t="s">
        <v>33</v>
      </c>
      <c r="J49" s="53">
        <f t="shared" si="27"/>
        <v>1</v>
      </c>
      <c r="K49" s="94">
        <v>1</v>
      </c>
      <c r="L49" s="97" t="s">
        <v>33</v>
      </c>
      <c r="M49" s="53">
        <f t="shared" si="28"/>
        <v>1.6650000000000003</v>
      </c>
      <c r="N49" s="94">
        <f>N38+N34+N33+N32+N25+N24+N23+N17+N16+N15</f>
        <v>1.6650000000000003</v>
      </c>
      <c r="O49" s="97" t="s">
        <v>33</v>
      </c>
      <c r="P49" s="88">
        <f t="shared" si="24"/>
        <v>1.0399999999999998</v>
      </c>
      <c r="Q49" s="96">
        <f>Q23+Q24+Q25+Q32+Q33+Q34+Q39</f>
        <v>1.0399999999999998</v>
      </c>
    </row>
    <row r="50" spans="2:17">
      <c r="B50" s="217"/>
      <c r="C50" s="97" t="s">
        <v>34</v>
      </c>
      <c r="D50" s="53">
        <f t="shared" si="25"/>
        <v>0</v>
      </c>
      <c r="E50" s="94">
        <v>0</v>
      </c>
      <c r="F50" s="97" t="s">
        <v>34</v>
      </c>
      <c r="G50" s="53">
        <v>1</v>
      </c>
      <c r="H50" s="94">
        <v>0</v>
      </c>
      <c r="I50" s="97" t="s">
        <v>34</v>
      </c>
      <c r="J50" s="53">
        <f t="shared" si="27"/>
        <v>0</v>
      </c>
      <c r="K50" s="94">
        <v>0</v>
      </c>
      <c r="L50" s="97" t="s">
        <v>34</v>
      </c>
      <c r="M50" s="53">
        <f t="shared" si="28"/>
        <v>0</v>
      </c>
      <c r="N50" s="94">
        <v>0</v>
      </c>
      <c r="O50" s="97" t="s">
        <v>34</v>
      </c>
      <c r="P50" s="88">
        <f t="shared" si="24"/>
        <v>0</v>
      </c>
      <c r="Q50" s="96">
        <v>0</v>
      </c>
    </row>
    <row r="51" spans="2:17" ht="18.75" customHeight="1">
      <c r="B51" s="217"/>
      <c r="C51" s="219" t="s">
        <v>35</v>
      </c>
      <c r="D51" s="53">
        <f>E51</f>
        <v>2.5</v>
      </c>
      <c r="E51" s="94">
        <v>2.5</v>
      </c>
      <c r="F51" s="219" t="s">
        <v>35</v>
      </c>
      <c r="G51" s="53">
        <f>H51</f>
        <v>2.5</v>
      </c>
      <c r="H51" s="94">
        <v>2.5</v>
      </c>
      <c r="I51" s="219" t="s">
        <v>35</v>
      </c>
      <c r="J51" s="53">
        <f>K51</f>
        <v>2.5</v>
      </c>
      <c r="K51" s="94">
        <v>2.5</v>
      </c>
      <c r="L51" s="219" t="s">
        <v>35</v>
      </c>
      <c r="M51" s="53">
        <f>N51</f>
        <v>2.5</v>
      </c>
      <c r="N51" s="94">
        <v>2.5</v>
      </c>
      <c r="O51" s="219" t="s">
        <v>35</v>
      </c>
      <c r="P51" s="88">
        <f>Q51</f>
        <v>2.5</v>
      </c>
      <c r="Q51" s="96">
        <v>2.5</v>
      </c>
    </row>
    <row r="52" spans="2:17">
      <c r="B52" s="217"/>
      <c r="C52" s="219"/>
      <c r="D52" s="53"/>
      <c r="E52" s="94"/>
      <c r="F52" s="219"/>
      <c r="G52" s="53"/>
      <c r="H52" s="94"/>
      <c r="I52" s="219"/>
      <c r="J52" s="53"/>
      <c r="K52" s="94"/>
      <c r="L52" s="219"/>
      <c r="M52" s="53"/>
      <c r="N52" s="94"/>
      <c r="O52" s="219"/>
      <c r="P52" s="88"/>
      <c r="Q52" s="94">
        <v>0</v>
      </c>
    </row>
    <row r="53" spans="2:17">
      <c r="B53" s="218"/>
      <c r="C53" s="98" t="s">
        <v>36</v>
      </c>
      <c r="D53" s="99">
        <f>D46*70+D47*120+D48*75+D49*25+D50*60+D51*45</f>
        <v>643.51748251748245</v>
      </c>
      <c r="E53" s="100"/>
      <c r="F53" s="98" t="s">
        <v>36</v>
      </c>
      <c r="G53" s="99">
        <f>G46*70+G47*120+G48*75+G49*25+G50*60+G51*45</f>
        <v>685.23051948051943</v>
      </c>
      <c r="H53" s="100"/>
      <c r="I53" s="98" t="s">
        <v>36</v>
      </c>
      <c r="J53" s="99">
        <f>J46*70+J47*120+J48*75+J49*25+J50*60+J51*45</f>
        <v>643.30974580974566</v>
      </c>
      <c r="K53" s="100"/>
      <c r="L53" s="98" t="s">
        <v>36</v>
      </c>
      <c r="M53" s="99">
        <f>M46*70+M47*120+M48*75+M49*25+M50*60+M51*45</f>
        <v>705.0625</v>
      </c>
      <c r="N53" s="100"/>
      <c r="O53" s="98" t="s">
        <v>36</v>
      </c>
      <c r="P53" s="109">
        <f t="shared" ref="P53" si="29">P46*70+P47*120+P48*75+P49*25+P50*60+P51*45</f>
        <v>615.5454545454545</v>
      </c>
      <c r="Q53" s="100"/>
    </row>
    <row r="54" spans="2:17">
      <c r="B54" s="102"/>
    </row>
    <row r="55" spans="2:17">
      <c r="B55" s="102"/>
    </row>
    <row r="56" spans="2:17">
      <c r="B56" s="102"/>
    </row>
  </sheetData>
  <mergeCells count="49">
    <mergeCell ref="O51:O52"/>
    <mergeCell ref="C45:D45"/>
    <mergeCell ref="F45:G45"/>
    <mergeCell ref="I45:J45"/>
    <mergeCell ref="L45:M45"/>
    <mergeCell ref="O45:P45"/>
    <mergeCell ref="B46:B53"/>
    <mergeCell ref="C51:C52"/>
    <mergeCell ref="F51:F52"/>
    <mergeCell ref="I51:I52"/>
    <mergeCell ref="L51:L52"/>
    <mergeCell ref="O37:P37"/>
    <mergeCell ref="B31:B36"/>
    <mergeCell ref="C31:D31"/>
    <mergeCell ref="F31:G31"/>
    <mergeCell ref="I31:J31"/>
    <mergeCell ref="L31:M31"/>
    <mergeCell ref="O31:P31"/>
    <mergeCell ref="B37:B44"/>
    <mergeCell ref="C37:D37"/>
    <mergeCell ref="F37:G37"/>
    <mergeCell ref="I37:J37"/>
    <mergeCell ref="L37:M37"/>
    <mergeCell ref="O22:P22"/>
    <mergeCell ref="L29:M29"/>
    <mergeCell ref="B13:B21"/>
    <mergeCell ref="C13:D13"/>
    <mergeCell ref="F13:G13"/>
    <mergeCell ref="I13:J13"/>
    <mergeCell ref="L13:M13"/>
    <mergeCell ref="O13:P13"/>
    <mergeCell ref="B22:B30"/>
    <mergeCell ref="C22:D22"/>
    <mergeCell ref="F22:G22"/>
    <mergeCell ref="I22:J22"/>
    <mergeCell ref="L22:M22"/>
    <mergeCell ref="O3:P3"/>
    <mergeCell ref="B4:B12"/>
    <mergeCell ref="C4:D4"/>
    <mergeCell ref="F4:G4"/>
    <mergeCell ref="I4:J4"/>
    <mergeCell ref="L4:M4"/>
    <mergeCell ref="O4:P4"/>
    <mergeCell ref="B1:M1"/>
    <mergeCell ref="F2:G2"/>
    <mergeCell ref="C3:D3"/>
    <mergeCell ref="F3:G3"/>
    <mergeCell ref="I3:J3"/>
    <mergeCell ref="L3:M3"/>
  </mergeCells>
  <phoneticPr fontId="3" type="noConversion"/>
  <printOptions horizontalCentered="1"/>
  <pageMargins left="0" right="0" top="0" bottom="0" header="0" footer="0"/>
  <pageSetup paperSize="9"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B1:Q56"/>
  <sheetViews>
    <sheetView view="pageBreakPreview" zoomScale="80" zoomScaleNormal="85" zoomScaleSheetLayoutView="80" workbookViewId="0">
      <selection activeCell="B1" sqref="B1:M1"/>
    </sheetView>
  </sheetViews>
  <sheetFormatPr defaultColWidth="9" defaultRowHeight="19.8"/>
  <cols>
    <col min="1" max="1" width="0.77734375" style="175" customWidth="1"/>
    <col min="2" max="2" width="7.6640625" style="197" customWidth="1"/>
    <col min="3" max="3" width="9.44140625" style="175" customWidth="1"/>
    <col min="4" max="4" width="9.77734375" style="195" customWidth="1"/>
    <col min="5" max="5" width="6.88671875" style="195" hidden="1" customWidth="1"/>
    <col min="6" max="6" width="9.44140625" style="175" customWidth="1"/>
    <col min="7" max="7" width="9.77734375" style="195" customWidth="1"/>
    <col min="8" max="8" width="6.88671875" style="195" hidden="1" customWidth="1"/>
    <col min="9" max="9" width="9.44140625" style="175" customWidth="1"/>
    <col min="10" max="10" width="9.77734375" style="195" customWidth="1"/>
    <col min="11" max="11" width="6.88671875" style="195" hidden="1" customWidth="1"/>
    <col min="12" max="12" width="9.44140625" style="175" customWidth="1"/>
    <col min="13" max="13" width="9.77734375" style="196" customWidth="1"/>
    <col min="14" max="14" width="6.88671875" style="175" hidden="1" customWidth="1"/>
    <col min="15" max="15" width="9.44140625" style="175" customWidth="1"/>
    <col min="16" max="16" width="9.77734375" style="196" customWidth="1"/>
    <col min="17" max="17" width="6.88671875" style="175" hidden="1" customWidth="1"/>
    <col min="18" max="16384" width="9" style="175"/>
  </cols>
  <sheetData>
    <row r="1" spans="2:17" s="127" customFormat="1">
      <c r="B1" s="222" t="s">
        <v>55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168"/>
      <c r="Q1" s="168"/>
    </row>
    <row r="2" spans="2:17" s="127" customFormat="1" ht="18.75" customHeight="1">
      <c r="B2" s="169" t="s">
        <v>18</v>
      </c>
      <c r="C2" s="170"/>
      <c r="D2" s="171"/>
      <c r="E2" s="171"/>
      <c r="F2" s="223" t="s">
        <v>19</v>
      </c>
      <c r="G2" s="223"/>
      <c r="H2" s="171"/>
      <c r="I2" s="170"/>
      <c r="J2" s="171"/>
      <c r="K2" s="171"/>
      <c r="L2" s="172"/>
      <c r="M2" s="173"/>
      <c r="N2" s="170"/>
      <c r="O2" s="172"/>
      <c r="P2" s="173"/>
      <c r="Q2" s="170"/>
    </row>
    <row r="3" spans="2:17" ht="21" customHeight="1">
      <c r="B3" s="56" t="s">
        <v>20</v>
      </c>
      <c r="C3" s="211">
        <v>43423</v>
      </c>
      <c r="D3" s="212"/>
      <c r="E3" s="57"/>
      <c r="F3" s="211">
        <v>43424</v>
      </c>
      <c r="G3" s="212"/>
      <c r="H3" s="57"/>
      <c r="I3" s="211">
        <v>43425</v>
      </c>
      <c r="J3" s="212"/>
      <c r="K3" s="57"/>
      <c r="L3" s="211">
        <v>43426</v>
      </c>
      <c r="M3" s="212"/>
      <c r="N3" s="57"/>
      <c r="O3" s="211">
        <v>43427</v>
      </c>
      <c r="P3" s="212"/>
      <c r="Q3" s="174"/>
    </row>
    <row r="4" spans="2:17" ht="19.5" customHeight="1">
      <c r="B4" s="213" t="s">
        <v>6</v>
      </c>
      <c r="C4" s="214" t="s">
        <v>21</v>
      </c>
      <c r="D4" s="215"/>
      <c r="E4" s="2"/>
      <c r="F4" s="214" t="s">
        <v>37</v>
      </c>
      <c r="G4" s="215"/>
      <c r="H4" s="2"/>
      <c r="I4" s="224" t="s">
        <v>397</v>
      </c>
      <c r="J4" s="225"/>
      <c r="K4" s="2"/>
      <c r="L4" s="214" t="s">
        <v>21</v>
      </c>
      <c r="M4" s="215"/>
      <c r="N4" s="2"/>
      <c r="O4" s="214" t="s">
        <v>71</v>
      </c>
      <c r="P4" s="215"/>
      <c r="Q4" s="2"/>
    </row>
    <row r="5" spans="2:17" ht="19.5" customHeight="1">
      <c r="B5" s="213"/>
      <c r="C5" s="59" t="s">
        <v>57</v>
      </c>
      <c r="D5" s="37">
        <v>80</v>
      </c>
      <c r="E5" s="60">
        <f>D5/20</f>
        <v>4</v>
      </c>
      <c r="F5" s="59" t="s">
        <v>57</v>
      </c>
      <c r="G5" s="37">
        <v>80</v>
      </c>
      <c r="H5" s="60">
        <f>G5/20</f>
        <v>4</v>
      </c>
      <c r="I5" s="162" t="s">
        <v>398</v>
      </c>
      <c r="J5" s="22">
        <v>150</v>
      </c>
      <c r="K5" s="198">
        <f>J5/35</f>
        <v>4.2857142857142856</v>
      </c>
      <c r="L5" s="59" t="s">
        <v>57</v>
      </c>
      <c r="M5" s="37">
        <v>80</v>
      </c>
      <c r="N5" s="60">
        <f>M5/20</f>
        <v>4</v>
      </c>
      <c r="O5" s="59" t="s">
        <v>57</v>
      </c>
      <c r="P5" s="37">
        <v>70</v>
      </c>
      <c r="Q5" s="61">
        <f>P5/20</f>
        <v>3.5</v>
      </c>
    </row>
    <row r="6" spans="2:17" ht="19.5" customHeight="1">
      <c r="B6" s="213"/>
      <c r="C6" s="59"/>
      <c r="D6" s="7"/>
      <c r="E6" s="63"/>
      <c r="F6" s="59" t="s">
        <v>62</v>
      </c>
      <c r="G6" s="7">
        <v>5</v>
      </c>
      <c r="H6" s="89">
        <f>G6/20</f>
        <v>0.25</v>
      </c>
      <c r="I6" s="24" t="s">
        <v>399</v>
      </c>
      <c r="J6" s="23">
        <v>25</v>
      </c>
      <c r="K6" s="76">
        <f t="shared" ref="K6" si="0">J6/100</f>
        <v>0.25</v>
      </c>
      <c r="L6" s="59"/>
      <c r="M6" s="7"/>
      <c r="N6" s="89"/>
      <c r="O6" s="59" t="s">
        <v>163</v>
      </c>
      <c r="P6" s="7">
        <v>10</v>
      </c>
      <c r="Q6" s="89">
        <f>P6/90</f>
        <v>0.1111111111111111</v>
      </c>
    </row>
    <row r="7" spans="2:17" ht="19.5" customHeight="1">
      <c r="B7" s="213"/>
      <c r="C7" s="21"/>
      <c r="D7" s="7"/>
      <c r="E7" s="65"/>
      <c r="F7" s="21"/>
      <c r="G7" s="7"/>
      <c r="H7" s="65"/>
      <c r="I7" s="24" t="s">
        <v>400</v>
      </c>
      <c r="J7" s="23">
        <v>8</v>
      </c>
      <c r="K7" s="65">
        <f>J7/35</f>
        <v>0.22857142857142856</v>
      </c>
      <c r="L7" s="21"/>
      <c r="M7" s="7"/>
      <c r="N7" s="65"/>
      <c r="O7" s="21"/>
      <c r="P7" s="7"/>
      <c r="Q7" s="66"/>
    </row>
    <row r="8" spans="2:17" ht="19.5" customHeight="1">
      <c r="B8" s="213"/>
      <c r="C8" s="21"/>
      <c r="D8" s="7"/>
      <c r="E8" s="65"/>
      <c r="F8" s="21"/>
      <c r="G8" s="7"/>
      <c r="H8" s="65"/>
      <c r="I8" s="24" t="s">
        <v>401</v>
      </c>
      <c r="J8" s="23">
        <v>1</v>
      </c>
      <c r="K8" s="76">
        <f t="shared" ref="K8:K11" si="1">J8/100</f>
        <v>0.01</v>
      </c>
      <c r="L8" s="21"/>
      <c r="M8" s="7"/>
      <c r="N8" s="65"/>
      <c r="O8" s="21"/>
      <c r="P8" s="7"/>
      <c r="Q8" s="66"/>
    </row>
    <row r="9" spans="2:17" ht="19.5" customHeight="1">
      <c r="B9" s="213"/>
      <c r="C9" s="75"/>
      <c r="D9" s="77"/>
      <c r="E9" s="68"/>
      <c r="F9" s="75"/>
      <c r="G9" s="77"/>
      <c r="H9" s="68"/>
      <c r="I9" s="24" t="s">
        <v>402</v>
      </c>
      <c r="J9" s="23">
        <v>1</v>
      </c>
      <c r="K9" s="76">
        <f t="shared" si="1"/>
        <v>0.01</v>
      </c>
      <c r="L9" s="75"/>
      <c r="M9" s="77"/>
      <c r="N9" s="68"/>
      <c r="O9" s="75"/>
      <c r="P9" s="77"/>
      <c r="Q9" s="69"/>
    </row>
    <row r="10" spans="2:17">
      <c r="B10" s="213"/>
      <c r="C10" s="75"/>
      <c r="D10" s="77"/>
      <c r="E10" s="68"/>
      <c r="F10" s="75"/>
      <c r="G10" s="77"/>
      <c r="H10" s="68"/>
      <c r="I10" s="24" t="s">
        <v>403</v>
      </c>
      <c r="J10" s="23">
        <v>5</v>
      </c>
      <c r="K10" s="76">
        <f t="shared" si="1"/>
        <v>0.05</v>
      </c>
      <c r="L10" s="75"/>
      <c r="M10" s="77"/>
      <c r="N10" s="68"/>
      <c r="O10" s="75"/>
      <c r="P10" s="77"/>
      <c r="Q10" s="69"/>
    </row>
    <row r="11" spans="2:17">
      <c r="B11" s="213"/>
      <c r="C11" s="75"/>
      <c r="D11" s="77"/>
      <c r="E11" s="68"/>
      <c r="F11" s="75"/>
      <c r="G11" s="77"/>
      <c r="H11" s="68"/>
      <c r="I11" s="163" t="s">
        <v>230</v>
      </c>
      <c r="J11" s="23">
        <v>3</v>
      </c>
      <c r="K11" s="76">
        <f t="shared" si="1"/>
        <v>0.03</v>
      </c>
      <c r="L11" s="75"/>
      <c r="M11" s="77"/>
      <c r="N11" s="68"/>
      <c r="O11" s="75"/>
      <c r="P11" s="77"/>
      <c r="Q11" s="69"/>
    </row>
    <row r="12" spans="2:17">
      <c r="B12" s="213"/>
      <c r="C12" s="75"/>
      <c r="D12" s="77"/>
      <c r="E12" s="68"/>
      <c r="F12" s="75"/>
      <c r="G12" s="77"/>
      <c r="H12" s="68"/>
      <c r="I12" s="164"/>
      <c r="J12" s="165"/>
      <c r="K12" s="76"/>
      <c r="L12" s="75"/>
      <c r="M12" s="77"/>
      <c r="N12" s="68"/>
      <c r="O12" s="75"/>
      <c r="P12" s="77"/>
      <c r="Q12" s="70"/>
    </row>
    <row r="13" spans="2:17">
      <c r="B13" s="213" t="s">
        <v>7</v>
      </c>
      <c r="C13" s="214" t="s">
        <v>164</v>
      </c>
      <c r="D13" s="215"/>
      <c r="E13" s="71"/>
      <c r="F13" s="232" t="s">
        <v>324</v>
      </c>
      <c r="G13" s="233"/>
      <c r="H13" s="71"/>
      <c r="I13" s="214" t="s">
        <v>443</v>
      </c>
      <c r="J13" s="215"/>
      <c r="K13" s="71"/>
      <c r="L13" s="214" t="s">
        <v>429</v>
      </c>
      <c r="M13" s="215"/>
      <c r="N13" s="2"/>
      <c r="O13" s="214" t="s">
        <v>186</v>
      </c>
      <c r="P13" s="215"/>
      <c r="Q13" s="2"/>
    </row>
    <row r="14" spans="2:17">
      <c r="B14" s="213"/>
      <c r="C14" s="32" t="s">
        <v>42</v>
      </c>
      <c r="D14" s="22">
        <v>85</v>
      </c>
      <c r="E14" s="122">
        <f>D14*0.7/35</f>
        <v>1.6999999999999997</v>
      </c>
      <c r="F14" s="32" t="s">
        <v>297</v>
      </c>
      <c r="G14" s="33">
        <v>60</v>
      </c>
      <c r="H14" s="22">
        <f>G14/35</f>
        <v>1.7142857142857142</v>
      </c>
      <c r="I14" s="123" t="s">
        <v>176</v>
      </c>
      <c r="J14" s="79">
        <v>120</v>
      </c>
      <c r="K14" s="106">
        <f>J14*0.7/35</f>
        <v>2.4</v>
      </c>
      <c r="L14" s="203" t="s">
        <v>424</v>
      </c>
      <c r="M14" s="46">
        <v>20</v>
      </c>
      <c r="N14" s="73">
        <f>M14*0.7*0.9/35</f>
        <v>0.36</v>
      </c>
      <c r="O14" s="8" t="s">
        <v>255</v>
      </c>
      <c r="P14" s="9">
        <v>70</v>
      </c>
      <c r="Q14" s="34">
        <f>P14/35</f>
        <v>2</v>
      </c>
    </row>
    <row r="15" spans="2:17">
      <c r="B15" s="213"/>
      <c r="C15" s="35" t="s">
        <v>165</v>
      </c>
      <c r="D15" s="36">
        <v>20</v>
      </c>
      <c r="E15" s="201">
        <f>D15/100</f>
        <v>0.2</v>
      </c>
      <c r="F15" s="35" t="s">
        <v>40</v>
      </c>
      <c r="G15" s="36">
        <v>3</v>
      </c>
      <c r="H15" s="23">
        <f t="shared" ref="H15" si="2">G15/100</f>
        <v>0.03</v>
      </c>
      <c r="I15" s="123"/>
      <c r="J15" s="79"/>
      <c r="K15" s="76"/>
      <c r="L15" s="200" t="s">
        <v>425</v>
      </c>
      <c r="M15" s="7">
        <v>7</v>
      </c>
      <c r="N15" s="76"/>
      <c r="O15" s="10" t="s">
        <v>260</v>
      </c>
      <c r="P15" s="11">
        <v>20</v>
      </c>
      <c r="Q15" s="29">
        <f>P15/55</f>
        <v>0.36363636363636365</v>
      </c>
    </row>
    <row r="16" spans="2:17">
      <c r="B16" s="213"/>
      <c r="C16" s="35" t="s">
        <v>40</v>
      </c>
      <c r="D16" s="36">
        <v>5</v>
      </c>
      <c r="E16" s="201">
        <f>D16/100</f>
        <v>0.05</v>
      </c>
      <c r="F16" s="35" t="s">
        <v>41</v>
      </c>
      <c r="G16" s="36">
        <v>20</v>
      </c>
      <c r="H16" s="29">
        <f>G17/100</f>
        <v>0.03</v>
      </c>
      <c r="I16" s="234"/>
      <c r="J16" s="234"/>
      <c r="K16" s="76"/>
      <c r="L16" s="200" t="s">
        <v>426</v>
      </c>
      <c r="M16" s="7">
        <v>3</v>
      </c>
      <c r="N16" s="76"/>
      <c r="O16" s="75" t="s">
        <v>263</v>
      </c>
      <c r="P16" s="202">
        <v>5</v>
      </c>
      <c r="Q16" s="29">
        <f>P17/100</f>
        <v>5.0000000000000001E-3</v>
      </c>
    </row>
    <row r="17" spans="2:17">
      <c r="B17" s="213"/>
      <c r="C17" s="35" t="s">
        <v>166</v>
      </c>
      <c r="D17" s="36">
        <v>5</v>
      </c>
      <c r="E17" s="201">
        <f>D17/100</f>
        <v>0.05</v>
      </c>
      <c r="F17" s="35" t="s">
        <v>325</v>
      </c>
      <c r="G17" s="36">
        <v>3</v>
      </c>
      <c r="H17" s="29">
        <f>G18/100</f>
        <v>0.08</v>
      </c>
      <c r="I17" s="125"/>
      <c r="J17" s="41"/>
      <c r="K17" s="76"/>
      <c r="L17" s="204" t="s">
        <v>427</v>
      </c>
      <c r="M17" s="7">
        <v>10</v>
      </c>
      <c r="N17" s="76"/>
      <c r="O17" s="10" t="s">
        <v>261</v>
      </c>
      <c r="P17" s="11">
        <v>0.5</v>
      </c>
      <c r="Q17" s="29">
        <f>P18/100</f>
        <v>0.01</v>
      </c>
    </row>
    <row r="18" spans="2:17" ht="19.5" customHeight="1">
      <c r="B18" s="213"/>
      <c r="C18" s="35" t="s">
        <v>167</v>
      </c>
      <c r="D18" s="7">
        <v>3</v>
      </c>
      <c r="E18" s="201">
        <f>D18/100</f>
        <v>0.03</v>
      </c>
      <c r="F18" s="47" t="s">
        <v>326</v>
      </c>
      <c r="G18" s="36">
        <v>8</v>
      </c>
      <c r="H18" s="29">
        <f>G19/100</f>
        <v>0</v>
      </c>
      <c r="I18" s="123"/>
      <c r="J18" s="79"/>
      <c r="K18" s="76"/>
      <c r="L18" s="200" t="s">
        <v>428</v>
      </c>
      <c r="M18" s="7">
        <v>80</v>
      </c>
      <c r="N18" s="76"/>
      <c r="O18" s="12" t="s">
        <v>262</v>
      </c>
      <c r="P18" s="11">
        <v>1</v>
      </c>
      <c r="Q18" s="29">
        <f>P19/100</f>
        <v>0</v>
      </c>
    </row>
    <row r="19" spans="2:17">
      <c r="B19" s="213"/>
      <c r="C19" s="35" t="s">
        <v>168</v>
      </c>
      <c r="D19" s="7">
        <v>1</v>
      </c>
      <c r="E19" s="201">
        <f>D19/100</f>
        <v>0.01</v>
      </c>
      <c r="F19" s="35"/>
      <c r="G19" s="36"/>
      <c r="H19" s="26"/>
      <c r="I19" s="127"/>
      <c r="J19" s="79"/>
      <c r="K19" s="76"/>
      <c r="L19" s="75"/>
      <c r="M19" s="77"/>
      <c r="N19" s="69"/>
      <c r="O19" s="75"/>
      <c r="P19" s="7"/>
      <c r="Q19" s="76"/>
    </row>
    <row r="20" spans="2:17">
      <c r="B20" s="213"/>
      <c r="C20" s="75"/>
      <c r="D20" s="77"/>
      <c r="E20" s="68"/>
      <c r="F20" s="75"/>
      <c r="G20" s="77"/>
      <c r="H20" s="77"/>
      <c r="I20" s="127"/>
      <c r="J20" s="78"/>
      <c r="K20" s="69"/>
      <c r="L20" s="75"/>
      <c r="M20" s="77"/>
      <c r="N20" s="68"/>
      <c r="O20" s="75"/>
      <c r="P20" s="77"/>
      <c r="Q20" s="69"/>
    </row>
    <row r="21" spans="2:17">
      <c r="B21" s="213"/>
      <c r="C21" s="21"/>
      <c r="D21" s="7"/>
      <c r="E21" s="65"/>
      <c r="F21" s="118"/>
      <c r="G21" s="119"/>
      <c r="H21" s="119"/>
      <c r="I21" s="128"/>
      <c r="J21" s="79"/>
      <c r="K21" s="129"/>
      <c r="L21" s="21"/>
      <c r="M21" s="7"/>
      <c r="N21" s="66"/>
      <c r="O21" s="118"/>
      <c r="P21" s="119"/>
      <c r="Q21" s="66"/>
    </row>
    <row r="22" spans="2:17">
      <c r="B22" s="213" t="s">
        <v>26</v>
      </c>
      <c r="C22" s="214" t="s">
        <v>169</v>
      </c>
      <c r="D22" s="215"/>
      <c r="E22" s="71"/>
      <c r="F22" s="224" t="s">
        <v>327</v>
      </c>
      <c r="G22" s="225"/>
      <c r="H22" s="71"/>
      <c r="I22" s="214" t="s">
        <v>404</v>
      </c>
      <c r="J22" s="215"/>
      <c r="K22" s="71"/>
      <c r="L22" s="214" t="s">
        <v>181</v>
      </c>
      <c r="M22" s="215"/>
      <c r="N22" s="2"/>
      <c r="O22" s="214" t="s">
        <v>187</v>
      </c>
      <c r="P22" s="215"/>
      <c r="Q22" s="2"/>
    </row>
    <row r="23" spans="2:17">
      <c r="B23" s="213"/>
      <c r="C23" s="8" t="s">
        <v>170</v>
      </c>
      <c r="D23" s="9">
        <v>40</v>
      </c>
      <c r="E23" s="22">
        <f>D23/40</f>
        <v>1</v>
      </c>
      <c r="F23" s="32" t="s">
        <v>229</v>
      </c>
      <c r="G23" s="46">
        <v>10</v>
      </c>
      <c r="H23" s="76">
        <f t="shared" ref="H23:H24" si="3">G23/100</f>
        <v>0.1</v>
      </c>
      <c r="I23" s="13" t="s">
        <v>405</v>
      </c>
      <c r="J23" s="14">
        <v>60</v>
      </c>
      <c r="K23" s="76">
        <f t="shared" ref="K23" si="4">J23/100</f>
        <v>0.6</v>
      </c>
      <c r="L23" s="18" t="s">
        <v>182</v>
      </c>
      <c r="M23" s="37">
        <v>45</v>
      </c>
      <c r="N23" s="76">
        <f>M23/55</f>
        <v>0.81818181818181823</v>
      </c>
      <c r="O23" s="32" t="s">
        <v>188</v>
      </c>
      <c r="P23" s="33">
        <v>15</v>
      </c>
      <c r="Q23" s="29">
        <f t="shared" ref="Q23" si="5">P23/100</f>
        <v>0.15</v>
      </c>
    </row>
    <row r="24" spans="2:17">
      <c r="B24" s="213"/>
      <c r="C24" s="10" t="s">
        <v>171</v>
      </c>
      <c r="D24" s="11">
        <v>15</v>
      </c>
      <c r="E24" s="29">
        <f t="shared" ref="E24:E25" si="6">D24/100</f>
        <v>0.15</v>
      </c>
      <c r="F24" s="35" t="s">
        <v>40</v>
      </c>
      <c r="G24" s="41">
        <v>5</v>
      </c>
      <c r="H24" s="76">
        <f t="shared" si="3"/>
        <v>0.05</v>
      </c>
      <c r="I24" s="16" t="s">
        <v>406</v>
      </c>
      <c r="J24" s="7">
        <v>10</v>
      </c>
      <c r="K24" s="72">
        <f>J24/50</f>
        <v>0.2</v>
      </c>
      <c r="L24" s="21" t="s">
        <v>183</v>
      </c>
      <c r="M24" s="26">
        <v>35</v>
      </c>
      <c r="N24" s="76">
        <f>M24/110</f>
        <v>0.31818181818181818</v>
      </c>
      <c r="O24" s="35" t="s">
        <v>340</v>
      </c>
      <c r="P24" s="36">
        <v>35</v>
      </c>
      <c r="Q24" s="29">
        <f t="shared" ref="Q24:Q27" si="7">P24/100</f>
        <v>0.35</v>
      </c>
    </row>
    <row r="25" spans="2:17">
      <c r="B25" s="213"/>
      <c r="C25" s="175" t="s">
        <v>174</v>
      </c>
      <c r="D25" s="195">
        <v>20</v>
      </c>
      <c r="E25" s="29">
        <f t="shared" si="6"/>
        <v>0.2</v>
      </c>
      <c r="F25" s="35" t="s">
        <v>328</v>
      </c>
      <c r="G25" s="41">
        <v>50</v>
      </c>
      <c r="H25" s="72">
        <f>G25/110</f>
        <v>0.45454545454545453</v>
      </c>
      <c r="I25" s="16" t="s">
        <v>407</v>
      </c>
      <c r="J25" s="7">
        <v>5</v>
      </c>
      <c r="K25" s="72">
        <f>J25/35</f>
        <v>0.14285714285714285</v>
      </c>
      <c r="L25" s="21" t="s">
        <v>184</v>
      </c>
      <c r="M25" s="26">
        <v>5</v>
      </c>
      <c r="N25" s="76">
        <f t="shared" ref="N25" si="8">M25/100</f>
        <v>0.05</v>
      </c>
      <c r="O25" s="35" t="s">
        <v>189</v>
      </c>
      <c r="P25" s="36">
        <v>8</v>
      </c>
      <c r="Q25" s="29">
        <f>P25/20</f>
        <v>0.4</v>
      </c>
    </row>
    <row r="26" spans="2:17">
      <c r="B26" s="213"/>
      <c r="C26" s="10" t="s">
        <v>172</v>
      </c>
      <c r="D26" s="11">
        <v>1</v>
      </c>
      <c r="E26" s="29"/>
      <c r="F26" s="35" t="s">
        <v>38</v>
      </c>
      <c r="G26" s="41">
        <v>10</v>
      </c>
      <c r="H26" s="76">
        <f>G26/35</f>
        <v>0.2857142857142857</v>
      </c>
      <c r="I26" s="16" t="s">
        <v>396</v>
      </c>
      <c r="J26" s="7">
        <v>3</v>
      </c>
      <c r="K26" s="76">
        <f t="shared" ref="K26" si="9">J26/100</f>
        <v>0.03</v>
      </c>
      <c r="L26" s="75"/>
      <c r="M26" s="7"/>
      <c r="N26" s="66"/>
      <c r="O26" s="35" t="s">
        <v>190</v>
      </c>
      <c r="P26" s="36">
        <v>5</v>
      </c>
      <c r="Q26" s="29">
        <f t="shared" si="7"/>
        <v>0.05</v>
      </c>
    </row>
    <row r="27" spans="2:17" ht="20.25" customHeight="1">
      <c r="B27" s="213"/>
      <c r="C27" s="12" t="s">
        <v>173</v>
      </c>
      <c r="D27" s="11">
        <v>1</v>
      </c>
      <c r="E27" s="29"/>
      <c r="F27" s="75"/>
      <c r="G27" s="7"/>
      <c r="H27" s="76"/>
      <c r="I27" s="75"/>
      <c r="J27" s="7"/>
      <c r="K27" s="72"/>
      <c r="L27" s="75"/>
      <c r="M27" s="7"/>
      <c r="N27" s="72"/>
      <c r="O27" s="47" t="s">
        <v>191</v>
      </c>
      <c r="P27" s="36">
        <v>1</v>
      </c>
      <c r="Q27" s="29">
        <f t="shared" si="7"/>
        <v>0.01</v>
      </c>
    </row>
    <row r="28" spans="2:17">
      <c r="B28" s="213"/>
      <c r="C28" s="47"/>
      <c r="D28" s="36"/>
      <c r="E28" s="29"/>
      <c r="F28" s="75"/>
      <c r="G28" s="7"/>
      <c r="H28" s="69"/>
      <c r="I28" s="75"/>
      <c r="J28" s="77"/>
      <c r="K28" s="78"/>
      <c r="L28" s="75"/>
      <c r="M28" s="77"/>
      <c r="N28" s="78"/>
      <c r="O28" s="75"/>
      <c r="P28" s="77"/>
      <c r="Q28" s="29"/>
    </row>
    <row r="29" spans="2:17">
      <c r="B29" s="213"/>
      <c r="C29" s="21"/>
      <c r="D29" s="7"/>
      <c r="E29" s="79"/>
      <c r="F29" s="21"/>
      <c r="G29" s="7"/>
      <c r="H29" s="66"/>
      <c r="I29" s="21"/>
      <c r="J29" s="7"/>
      <c r="K29" s="79"/>
      <c r="L29" s="21"/>
      <c r="M29" s="7"/>
      <c r="N29" s="79"/>
      <c r="O29" s="75"/>
      <c r="P29" s="7"/>
      <c r="Q29" s="66"/>
    </row>
    <row r="30" spans="2:17">
      <c r="B30" s="213"/>
      <c r="C30" s="21"/>
      <c r="D30" s="7"/>
      <c r="E30" s="66"/>
      <c r="F30" s="21"/>
      <c r="G30" s="7"/>
      <c r="H30" s="66"/>
      <c r="I30" s="21"/>
      <c r="J30" s="7"/>
      <c r="K30" s="66"/>
      <c r="L30" s="21"/>
      <c r="M30" s="7"/>
      <c r="N30" s="66"/>
      <c r="O30" s="21"/>
      <c r="P30" s="7"/>
      <c r="Q30" s="66"/>
    </row>
    <row r="31" spans="2:17">
      <c r="B31" s="213" t="s">
        <v>9</v>
      </c>
      <c r="C31" s="214" t="s">
        <v>27</v>
      </c>
      <c r="D31" s="215"/>
      <c r="E31" s="80"/>
      <c r="F31" s="214" t="s">
        <v>27</v>
      </c>
      <c r="G31" s="215"/>
      <c r="H31" s="80"/>
      <c r="I31" s="214" t="s">
        <v>27</v>
      </c>
      <c r="J31" s="215"/>
      <c r="K31" s="80"/>
      <c r="L31" s="214" t="s">
        <v>27</v>
      </c>
      <c r="M31" s="215"/>
      <c r="N31" s="80"/>
      <c r="O31" s="214" t="s">
        <v>27</v>
      </c>
      <c r="P31" s="215"/>
      <c r="Q31" s="80"/>
    </row>
    <row r="32" spans="2:17">
      <c r="B32" s="213"/>
      <c r="C32" s="18" t="s">
        <v>9</v>
      </c>
      <c r="D32" s="37">
        <v>60</v>
      </c>
      <c r="E32" s="106">
        <f t="shared" ref="E32:E34" si="10">D32/100</f>
        <v>0.6</v>
      </c>
      <c r="F32" s="18" t="s">
        <v>9</v>
      </c>
      <c r="G32" s="37">
        <v>60</v>
      </c>
      <c r="H32" s="106">
        <f t="shared" ref="H32:H34" si="11">G32/100</f>
        <v>0.6</v>
      </c>
      <c r="I32" s="18" t="s">
        <v>9</v>
      </c>
      <c r="J32" s="37">
        <v>60</v>
      </c>
      <c r="K32" s="106">
        <f t="shared" ref="K32:K34" si="12">J32/100</f>
        <v>0.6</v>
      </c>
      <c r="L32" s="18" t="s">
        <v>9</v>
      </c>
      <c r="M32" s="37">
        <v>60</v>
      </c>
      <c r="N32" s="106">
        <f t="shared" ref="N32:N34" si="13">M32/100</f>
        <v>0.6</v>
      </c>
      <c r="O32" s="18" t="s">
        <v>9</v>
      </c>
      <c r="P32" s="37">
        <v>60</v>
      </c>
      <c r="Q32" s="106">
        <f t="shared" ref="Q32:Q34" si="14">P32/100</f>
        <v>0.6</v>
      </c>
    </row>
    <row r="33" spans="2:17">
      <c r="B33" s="213"/>
      <c r="C33" s="21" t="s">
        <v>60</v>
      </c>
      <c r="D33" s="26">
        <v>0.5</v>
      </c>
      <c r="E33" s="76">
        <f t="shared" si="10"/>
        <v>5.0000000000000001E-3</v>
      </c>
      <c r="F33" s="21" t="s">
        <v>60</v>
      </c>
      <c r="G33" s="26">
        <v>0.5</v>
      </c>
      <c r="H33" s="76">
        <f t="shared" si="11"/>
        <v>5.0000000000000001E-3</v>
      </c>
      <c r="I33" s="21" t="s">
        <v>60</v>
      </c>
      <c r="J33" s="26">
        <v>0.5</v>
      </c>
      <c r="K33" s="76">
        <f t="shared" si="12"/>
        <v>5.0000000000000001E-3</v>
      </c>
      <c r="L33" s="21" t="s">
        <v>60</v>
      </c>
      <c r="M33" s="26">
        <v>0.5</v>
      </c>
      <c r="N33" s="76">
        <f t="shared" si="13"/>
        <v>5.0000000000000001E-3</v>
      </c>
      <c r="O33" s="21" t="s">
        <v>60</v>
      </c>
      <c r="P33" s="26">
        <v>0.5</v>
      </c>
      <c r="Q33" s="76">
        <f t="shared" si="14"/>
        <v>5.0000000000000001E-3</v>
      </c>
    </row>
    <row r="34" spans="2:17">
      <c r="B34" s="213"/>
      <c r="C34" s="21" t="s">
        <v>61</v>
      </c>
      <c r="D34" s="26">
        <v>0.5</v>
      </c>
      <c r="E34" s="76">
        <f t="shared" si="10"/>
        <v>5.0000000000000001E-3</v>
      </c>
      <c r="F34" s="21" t="s">
        <v>61</v>
      </c>
      <c r="G34" s="26">
        <v>0.5</v>
      </c>
      <c r="H34" s="76">
        <f t="shared" si="11"/>
        <v>5.0000000000000001E-3</v>
      </c>
      <c r="I34" s="21" t="s">
        <v>61</v>
      </c>
      <c r="J34" s="26">
        <v>0.5</v>
      </c>
      <c r="K34" s="76">
        <f t="shared" si="12"/>
        <v>5.0000000000000001E-3</v>
      </c>
      <c r="L34" s="21" t="s">
        <v>61</v>
      </c>
      <c r="M34" s="26">
        <v>0.5</v>
      </c>
      <c r="N34" s="76">
        <f t="shared" si="13"/>
        <v>5.0000000000000001E-3</v>
      </c>
      <c r="O34" s="21" t="s">
        <v>61</v>
      </c>
      <c r="P34" s="26">
        <v>0.5</v>
      </c>
      <c r="Q34" s="76">
        <f t="shared" si="14"/>
        <v>5.0000000000000001E-3</v>
      </c>
    </row>
    <row r="35" spans="2:17">
      <c r="B35" s="213"/>
      <c r="C35" s="21"/>
      <c r="D35" s="26"/>
      <c r="E35" s="72"/>
      <c r="F35" s="21"/>
      <c r="G35" s="26"/>
      <c r="H35" s="72"/>
      <c r="I35" s="21"/>
      <c r="J35" s="26"/>
      <c r="K35" s="72"/>
      <c r="L35" s="21"/>
      <c r="M35" s="26"/>
      <c r="N35" s="72"/>
      <c r="O35" s="21"/>
      <c r="P35" s="26"/>
      <c r="Q35" s="76"/>
    </row>
    <row r="36" spans="2:17" ht="24" customHeight="1">
      <c r="B36" s="213"/>
      <c r="C36" s="21"/>
      <c r="D36" s="26"/>
      <c r="E36" s="183"/>
      <c r="F36" s="21"/>
      <c r="G36" s="26"/>
      <c r="H36" s="183"/>
      <c r="I36" s="21"/>
      <c r="J36" s="26"/>
      <c r="K36" s="183"/>
      <c r="L36" s="21"/>
      <c r="M36" s="26"/>
      <c r="N36" s="183"/>
      <c r="O36" s="21"/>
      <c r="P36" s="26"/>
      <c r="Q36" s="184"/>
    </row>
    <row r="37" spans="2:17">
      <c r="B37" s="213" t="s">
        <v>28</v>
      </c>
      <c r="C37" s="214" t="s">
        <v>264</v>
      </c>
      <c r="D37" s="215"/>
      <c r="E37" s="71"/>
      <c r="F37" s="214" t="s">
        <v>330</v>
      </c>
      <c r="G37" s="215"/>
      <c r="H37" s="71"/>
      <c r="I37" s="214" t="s">
        <v>177</v>
      </c>
      <c r="J37" s="215"/>
      <c r="K37" s="71"/>
      <c r="L37" s="214" t="s">
        <v>334</v>
      </c>
      <c r="M37" s="215"/>
      <c r="N37" s="71"/>
      <c r="O37" s="214" t="s">
        <v>422</v>
      </c>
      <c r="P37" s="215"/>
      <c r="Q37" s="167"/>
    </row>
    <row r="38" spans="2:17">
      <c r="B38" s="213"/>
      <c r="C38" s="18" t="s">
        <v>303</v>
      </c>
      <c r="D38" s="14">
        <v>20</v>
      </c>
      <c r="E38" s="29">
        <f>D38/65</f>
        <v>0.30769230769230771</v>
      </c>
      <c r="F38" s="32" t="s">
        <v>331</v>
      </c>
      <c r="G38" s="46">
        <v>15</v>
      </c>
      <c r="H38" s="29">
        <f t="shared" ref="H38" si="15">G38/100</f>
        <v>0.15</v>
      </c>
      <c r="I38" s="13" t="s">
        <v>178</v>
      </c>
      <c r="J38" s="86">
        <v>15</v>
      </c>
      <c r="K38" s="76">
        <f t="shared" ref="K38" si="16">J38/100</f>
        <v>0.15</v>
      </c>
      <c r="L38" s="35" t="s">
        <v>336</v>
      </c>
      <c r="M38" s="41">
        <v>5</v>
      </c>
      <c r="N38" s="76">
        <f t="shared" ref="N38:N40" si="17">M38/100</f>
        <v>0.05</v>
      </c>
      <c r="O38" s="16" t="s">
        <v>420</v>
      </c>
      <c r="P38" s="7">
        <v>15</v>
      </c>
      <c r="Q38" s="76">
        <f>P38/240</f>
        <v>6.25E-2</v>
      </c>
    </row>
    <row r="39" spans="2:17">
      <c r="B39" s="213"/>
      <c r="C39" s="21" t="s">
        <v>40</v>
      </c>
      <c r="D39" s="7">
        <v>5</v>
      </c>
      <c r="E39" s="29">
        <f>D39/100</f>
        <v>0.05</v>
      </c>
      <c r="F39" s="35" t="s">
        <v>321</v>
      </c>
      <c r="G39" s="41">
        <v>3</v>
      </c>
      <c r="H39" s="29">
        <f t="shared" ref="H39:H40" si="18">G39/100</f>
        <v>0.03</v>
      </c>
      <c r="I39" s="16" t="s">
        <v>179</v>
      </c>
      <c r="J39" s="79">
        <v>20</v>
      </c>
      <c r="K39" s="76">
        <f>J39/225</f>
        <v>8.8888888888888892E-2</v>
      </c>
      <c r="L39" s="35" t="s">
        <v>40</v>
      </c>
      <c r="M39" s="41">
        <v>5</v>
      </c>
      <c r="N39" s="76">
        <f t="shared" si="17"/>
        <v>0.05</v>
      </c>
      <c r="O39" s="16" t="s">
        <v>192</v>
      </c>
      <c r="P39" s="7">
        <v>5</v>
      </c>
      <c r="Q39" s="76">
        <f>P39/20</f>
        <v>0.25</v>
      </c>
    </row>
    <row r="40" spans="2:17">
      <c r="B40" s="213"/>
      <c r="C40" s="10" t="s">
        <v>271</v>
      </c>
      <c r="D40" s="11">
        <v>3</v>
      </c>
      <c r="E40" s="29">
        <f>D40/50</f>
        <v>0.06</v>
      </c>
      <c r="F40" s="35" t="s">
        <v>332</v>
      </c>
      <c r="G40" s="41">
        <v>1</v>
      </c>
      <c r="H40" s="29">
        <f t="shared" si="18"/>
        <v>0.01</v>
      </c>
      <c r="I40" s="16" t="s">
        <v>180</v>
      </c>
      <c r="J40" s="79">
        <v>1</v>
      </c>
      <c r="K40" s="76">
        <f t="shared" ref="K40" si="19">J40/100</f>
        <v>0.01</v>
      </c>
      <c r="L40" s="35" t="s">
        <v>337</v>
      </c>
      <c r="M40" s="41">
        <v>5</v>
      </c>
      <c r="N40" s="76">
        <f t="shared" si="17"/>
        <v>0.05</v>
      </c>
      <c r="O40" s="110" t="s">
        <v>193</v>
      </c>
      <c r="P40" s="26" t="s">
        <v>408</v>
      </c>
      <c r="Q40" s="76"/>
    </row>
    <row r="41" spans="2:17">
      <c r="B41" s="213"/>
      <c r="C41" s="16" t="s">
        <v>215</v>
      </c>
      <c r="D41" s="79">
        <v>1</v>
      </c>
      <c r="E41" s="29">
        <f>D41/100</f>
        <v>0.01</v>
      </c>
      <c r="F41" s="35" t="s">
        <v>333</v>
      </c>
      <c r="G41" s="41">
        <v>7</v>
      </c>
      <c r="H41" s="29">
        <f>G41/20</f>
        <v>0.35</v>
      </c>
      <c r="I41" s="16"/>
      <c r="J41" s="79"/>
      <c r="K41" s="76"/>
      <c r="L41" s="47" t="s">
        <v>339</v>
      </c>
      <c r="M41" s="41">
        <v>5</v>
      </c>
      <c r="N41" s="76">
        <f>M41*0.7/35</f>
        <v>0.1</v>
      </c>
      <c r="O41" s="110"/>
      <c r="P41" s="185"/>
      <c r="Q41" s="76"/>
    </row>
    <row r="42" spans="2:17" ht="20.25" customHeight="1">
      <c r="B42" s="213"/>
      <c r="C42" s="16"/>
      <c r="D42" s="79"/>
      <c r="E42" s="76"/>
      <c r="F42" s="16"/>
      <c r="G42" s="79"/>
      <c r="H42" s="76"/>
      <c r="I42" s="16"/>
      <c r="J42" s="79"/>
      <c r="K42" s="76"/>
      <c r="L42" s="16" t="s">
        <v>338</v>
      </c>
      <c r="M42" s="79">
        <v>0.1</v>
      </c>
      <c r="N42" s="76"/>
      <c r="O42" s="21"/>
      <c r="P42" s="7"/>
      <c r="Q42" s="76"/>
    </row>
    <row r="43" spans="2:17">
      <c r="B43" s="213"/>
      <c r="C43" s="16"/>
      <c r="D43" s="79"/>
      <c r="E43" s="69"/>
      <c r="F43" s="16"/>
      <c r="G43" s="79"/>
      <c r="H43" s="69"/>
      <c r="I43" s="110"/>
      <c r="J43" s="79"/>
      <c r="K43" s="76"/>
      <c r="L43" s="16"/>
      <c r="M43" s="79"/>
      <c r="N43" s="69"/>
      <c r="O43" s="75"/>
      <c r="P43" s="7"/>
      <c r="Q43" s="76"/>
    </row>
    <row r="44" spans="2:17">
      <c r="B44" s="213"/>
      <c r="C44" s="21"/>
      <c r="D44" s="79"/>
      <c r="E44" s="66"/>
      <c r="F44" s="21"/>
      <c r="G44" s="79"/>
      <c r="H44" s="66"/>
      <c r="I44" s="21"/>
      <c r="J44" s="79"/>
      <c r="K44" s="66"/>
      <c r="L44" s="21"/>
      <c r="M44" s="79"/>
      <c r="N44" s="66"/>
      <c r="O44" s="21"/>
      <c r="P44" s="7"/>
      <c r="Q44" s="66"/>
    </row>
    <row r="45" spans="2:17" ht="24" customHeight="1">
      <c r="B45" s="90" t="s">
        <v>29</v>
      </c>
      <c r="C45" s="228"/>
      <c r="D45" s="229"/>
      <c r="E45" s="186"/>
      <c r="F45" s="228" t="s">
        <v>419</v>
      </c>
      <c r="G45" s="229"/>
      <c r="H45" s="186"/>
      <c r="I45" s="228"/>
      <c r="J45" s="229"/>
      <c r="K45" s="186"/>
      <c r="L45" s="228" t="s">
        <v>417</v>
      </c>
      <c r="M45" s="229"/>
      <c r="N45" s="186"/>
      <c r="O45" s="228"/>
      <c r="P45" s="229"/>
      <c r="Q45" s="187"/>
    </row>
    <row r="46" spans="2:17" ht="21.75" customHeight="1">
      <c r="B46" s="216"/>
      <c r="C46" s="188" t="s">
        <v>30</v>
      </c>
      <c r="D46" s="171">
        <f>E46</f>
        <v>4.3076923076923075</v>
      </c>
      <c r="E46" s="96">
        <f>E5+E38</f>
        <v>4.3076923076923075</v>
      </c>
      <c r="F46" s="188" t="s">
        <v>30</v>
      </c>
      <c r="G46" s="171">
        <f>H46</f>
        <v>4.5999999999999996</v>
      </c>
      <c r="H46" s="96">
        <f>H5+H6+H41</f>
        <v>4.5999999999999996</v>
      </c>
      <c r="I46" s="188" t="s">
        <v>30</v>
      </c>
      <c r="J46" s="171">
        <f>K46</f>
        <v>4.2857142857142856</v>
      </c>
      <c r="K46" s="96">
        <f>K5</f>
        <v>4.2857142857142856</v>
      </c>
      <c r="L46" s="188" t="s">
        <v>30</v>
      </c>
      <c r="M46" s="171">
        <f>N46</f>
        <v>4.3181818181818183</v>
      </c>
      <c r="N46" s="96">
        <f>N5+N24</f>
        <v>4.3181818181818183</v>
      </c>
      <c r="O46" s="188" t="s">
        <v>30</v>
      </c>
      <c r="P46" s="185">
        <f t="shared" ref="P46:P50" si="20">Q46</f>
        <v>4.6247474747474744</v>
      </c>
      <c r="Q46" s="96">
        <f>Q39+Q25+Q15+Q6+Q5</f>
        <v>4.6247474747474744</v>
      </c>
    </row>
    <row r="47" spans="2:17">
      <c r="B47" s="217"/>
      <c r="C47" s="189" t="s">
        <v>31</v>
      </c>
      <c r="D47" s="171">
        <f t="shared" ref="D47:D50" si="21">E47</f>
        <v>0</v>
      </c>
      <c r="E47" s="96">
        <v>0</v>
      </c>
      <c r="F47" s="189" t="s">
        <v>31</v>
      </c>
      <c r="G47" s="171">
        <f t="shared" ref="G47:G50" si="22">H47</f>
        <v>0</v>
      </c>
      <c r="H47" s="96">
        <v>0</v>
      </c>
      <c r="I47" s="189" t="s">
        <v>31</v>
      </c>
      <c r="J47" s="171">
        <f t="shared" ref="J47:J50" si="23">K47</f>
        <v>0</v>
      </c>
      <c r="K47" s="96">
        <v>0</v>
      </c>
      <c r="L47" s="189" t="s">
        <v>31</v>
      </c>
      <c r="M47" s="171">
        <f t="shared" ref="M47:M50" si="24">N47</f>
        <v>0</v>
      </c>
      <c r="N47" s="96">
        <v>0</v>
      </c>
      <c r="O47" s="189" t="s">
        <v>31</v>
      </c>
      <c r="P47" s="185">
        <f t="shared" si="20"/>
        <v>0</v>
      </c>
      <c r="Q47" s="96">
        <v>0</v>
      </c>
    </row>
    <row r="48" spans="2:17">
      <c r="B48" s="217"/>
      <c r="C48" s="189" t="s">
        <v>32</v>
      </c>
      <c r="D48" s="171">
        <f t="shared" si="21"/>
        <v>2.76</v>
      </c>
      <c r="E48" s="96">
        <f>E14+E23+E40</f>
        <v>2.76</v>
      </c>
      <c r="F48" s="189" t="s">
        <v>32</v>
      </c>
      <c r="G48" s="171">
        <f t="shared" si="22"/>
        <v>2.4545454545454541</v>
      </c>
      <c r="H48" s="96">
        <f>H14+H25+H26</f>
        <v>2.4545454545454541</v>
      </c>
      <c r="I48" s="189" t="s">
        <v>32</v>
      </c>
      <c r="J48" s="171">
        <f t="shared" si="23"/>
        <v>2.8317460317460315</v>
      </c>
      <c r="K48" s="96">
        <f>K39+K24+K25+K14</f>
        <v>2.8317460317460315</v>
      </c>
      <c r="L48" s="189" t="s">
        <v>32</v>
      </c>
      <c r="M48" s="171">
        <f t="shared" si="24"/>
        <v>1.2781818181818183</v>
      </c>
      <c r="N48" s="96">
        <f>N14+N23+N41</f>
        <v>1.2781818181818183</v>
      </c>
      <c r="O48" s="189" t="s">
        <v>32</v>
      </c>
      <c r="P48" s="185">
        <f t="shared" si="20"/>
        <v>2.0625</v>
      </c>
      <c r="Q48" s="96">
        <f>Q14+Q38</f>
        <v>2.0625</v>
      </c>
    </row>
    <row r="49" spans="2:17">
      <c r="B49" s="217"/>
      <c r="C49" s="189" t="s">
        <v>33</v>
      </c>
      <c r="D49" s="171">
        <f t="shared" si="21"/>
        <v>1.3599999999999999</v>
      </c>
      <c r="E49" s="96">
        <f>E41+E39+E34+E33+E32+E25+E24+E15+E16+E17+E18+E19</f>
        <v>1.3599999999999999</v>
      </c>
      <c r="F49" s="189" t="s">
        <v>33</v>
      </c>
      <c r="G49" s="171">
        <f t="shared" si="22"/>
        <v>1.085</v>
      </c>
      <c r="H49" s="96">
        <f>H40+H39+H38+H34+H32+H24+H23+H18+H17+H16+H15</f>
        <v>1.085</v>
      </c>
      <c r="I49" s="189" t="s">
        <v>33</v>
      </c>
      <c r="J49" s="171">
        <f t="shared" si="23"/>
        <v>1.7500000000000002</v>
      </c>
      <c r="K49" s="96">
        <f>K40+K38+K34+K33+K32+K23+K26+K6+K11+K10+K9+K8</f>
        <v>1.7500000000000002</v>
      </c>
      <c r="L49" s="189" t="s">
        <v>33</v>
      </c>
      <c r="M49" s="171">
        <f t="shared" si="24"/>
        <v>1</v>
      </c>
      <c r="N49" s="96">
        <v>1</v>
      </c>
      <c r="O49" s="189" t="s">
        <v>33</v>
      </c>
      <c r="P49" s="185">
        <f t="shared" si="20"/>
        <v>1.1849999999999998</v>
      </c>
      <c r="Q49" s="96">
        <f>Q34+Q33+Q32+Q27+Q26+Q24+Q23+Q16+Q17+Q18</f>
        <v>1.1849999999999998</v>
      </c>
    </row>
    <row r="50" spans="2:17">
      <c r="B50" s="217"/>
      <c r="C50" s="189" t="s">
        <v>34</v>
      </c>
      <c r="D50" s="171">
        <f t="shared" si="21"/>
        <v>0</v>
      </c>
      <c r="E50" s="96">
        <v>0</v>
      </c>
      <c r="F50" s="189" t="s">
        <v>34</v>
      </c>
      <c r="G50" s="171">
        <f t="shared" si="22"/>
        <v>0</v>
      </c>
      <c r="H50" s="96">
        <v>0</v>
      </c>
      <c r="I50" s="189" t="s">
        <v>34</v>
      </c>
      <c r="J50" s="171">
        <f t="shared" si="23"/>
        <v>0</v>
      </c>
      <c r="K50" s="96">
        <v>0</v>
      </c>
      <c r="L50" s="189" t="s">
        <v>34</v>
      </c>
      <c r="M50" s="171">
        <f t="shared" si="24"/>
        <v>0</v>
      </c>
      <c r="N50" s="96">
        <v>0</v>
      </c>
      <c r="O50" s="189" t="s">
        <v>34</v>
      </c>
      <c r="P50" s="185">
        <f t="shared" si="20"/>
        <v>0</v>
      </c>
      <c r="Q50" s="96">
        <v>0</v>
      </c>
    </row>
    <row r="51" spans="2:17" ht="18.75" customHeight="1">
      <c r="B51" s="217"/>
      <c r="C51" s="227" t="s">
        <v>35</v>
      </c>
      <c r="D51" s="171">
        <f>E51</f>
        <v>2.5</v>
      </c>
      <c r="E51" s="96">
        <v>2.5</v>
      </c>
      <c r="F51" s="227" t="s">
        <v>35</v>
      </c>
      <c r="G51" s="171">
        <f>H51</f>
        <v>2.5</v>
      </c>
      <c r="H51" s="96">
        <v>2.5</v>
      </c>
      <c r="I51" s="227" t="s">
        <v>35</v>
      </c>
      <c r="J51" s="171">
        <f>K51</f>
        <v>2.5</v>
      </c>
      <c r="K51" s="96">
        <v>2.5</v>
      </c>
      <c r="L51" s="227" t="s">
        <v>35</v>
      </c>
      <c r="M51" s="171">
        <f>N51</f>
        <v>2.5</v>
      </c>
      <c r="N51" s="96">
        <v>2.5</v>
      </c>
      <c r="O51" s="227" t="s">
        <v>35</v>
      </c>
      <c r="P51" s="185">
        <f>Q51</f>
        <v>2.5</v>
      </c>
      <c r="Q51" s="96">
        <v>2.5</v>
      </c>
    </row>
    <row r="52" spans="2:17">
      <c r="B52" s="217"/>
      <c r="C52" s="227"/>
      <c r="D52" s="171"/>
      <c r="E52" s="96"/>
      <c r="F52" s="227"/>
      <c r="G52" s="171"/>
      <c r="H52" s="96"/>
      <c r="I52" s="227"/>
      <c r="J52" s="171"/>
      <c r="K52" s="96"/>
      <c r="L52" s="227"/>
      <c r="M52" s="171"/>
      <c r="N52" s="96"/>
      <c r="O52" s="227"/>
      <c r="P52" s="185"/>
      <c r="Q52" s="96">
        <v>0</v>
      </c>
    </row>
    <row r="53" spans="2:17">
      <c r="B53" s="218"/>
      <c r="C53" s="190" t="s">
        <v>36</v>
      </c>
      <c r="D53" s="191">
        <f>D46*70+D47*120+D48*75+D49*25+D50*60+D51*45</f>
        <v>655.03846153846155</v>
      </c>
      <c r="E53" s="192"/>
      <c r="F53" s="190" t="s">
        <v>36</v>
      </c>
      <c r="G53" s="191">
        <f>G46*70+G47*120+G48*75+G49*25+G50*60+G51*45</f>
        <v>645.71590909090901</v>
      </c>
      <c r="H53" s="192"/>
      <c r="I53" s="190" t="s">
        <v>36</v>
      </c>
      <c r="J53" s="191">
        <f>J46*70+J47*120+J48*75+J49*25+J50*60+J51*45</f>
        <v>668.63095238095229</v>
      </c>
      <c r="K53" s="192"/>
      <c r="L53" s="190" t="s">
        <v>36</v>
      </c>
      <c r="M53" s="191">
        <f>M46*70+M47*120+M48*75+M49*25+M50*60+M51*45</f>
        <v>535.63636363636374</v>
      </c>
      <c r="N53" s="192"/>
      <c r="O53" s="190" t="s">
        <v>36</v>
      </c>
      <c r="P53" s="193">
        <f t="shared" ref="P53" si="25">P46*70+P47*120+P48*75+P49*25+P50*60+P51*45</f>
        <v>620.54482323232321</v>
      </c>
      <c r="Q53" s="192"/>
    </row>
    <row r="54" spans="2:17">
      <c r="B54" s="194"/>
    </row>
    <row r="55" spans="2:17">
      <c r="B55" s="194"/>
    </row>
    <row r="56" spans="2:17">
      <c r="B56" s="194"/>
    </row>
  </sheetData>
  <mergeCells count="49">
    <mergeCell ref="O51:O52"/>
    <mergeCell ref="C45:D45"/>
    <mergeCell ref="F45:G45"/>
    <mergeCell ref="I45:J45"/>
    <mergeCell ref="L45:M45"/>
    <mergeCell ref="O45:P45"/>
    <mergeCell ref="B46:B53"/>
    <mergeCell ref="C51:C52"/>
    <mergeCell ref="F51:F52"/>
    <mergeCell ref="I51:I52"/>
    <mergeCell ref="L51:L52"/>
    <mergeCell ref="O37:P37"/>
    <mergeCell ref="B31:B36"/>
    <mergeCell ref="C31:D31"/>
    <mergeCell ref="F31:G31"/>
    <mergeCell ref="I31:J31"/>
    <mergeCell ref="L31:M31"/>
    <mergeCell ref="O31:P31"/>
    <mergeCell ref="B37:B44"/>
    <mergeCell ref="C37:D37"/>
    <mergeCell ref="F37:G37"/>
    <mergeCell ref="I37:J37"/>
    <mergeCell ref="L37:M37"/>
    <mergeCell ref="O22:P22"/>
    <mergeCell ref="B13:B21"/>
    <mergeCell ref="C13:D13"/>
    <mergeCell ref="F13:G13"/>
    <mergeCell ref="I13:J13"/>
    <mergeCell ref="L13:M13"/>
    <mergeCell ref="O13:P13"/>
    <mergeCell ref="B22:B30"/>
    <mergeCell ref="C22:D22"/>
    <mergeCell ref="F22:G22"/>
    <mergeCell ref="I22:J22"/>
    <mergeCell ref="L22:M22"/>
    <mergeCell ref="I16:J16"/>
    <mergeCell ref="O3:P3"/>
    <mergeCell ref="B4:B12"/>
    <mergeCell ref="C4:D4"/>
    <mergeCell ref="F4:G4"/>
    <mergeCell ref="I4:J4"/>
    <mergeCell ref="L4:M4"/>
    <mergeCell ref="O4:P4"/>
    <mergeCell ref="B1:M1"/>
    <mergeCell ref="F2:G2"/>
    <mergeCell ref="C3:D3"/>
    <mergeCell ref="F3:G3"/>
    <mergeCell ref="I3:J3"/>
    <mergeCell ref="L3:M3"/>
  </mergeCells>
  <phoneticPr fontId="3" type="noConversion"/>
  <printOptions horizontalCentered="1"/>
  <pageMargins left="0" right="0" top="0" bottom="0" header="0" footer="0"/>
  <pageSetup paperSize="9" scale="8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B1:Q57"/>
  <sheetViews>
    <sheetView view="pageBreakPreview" zoomScale="80" zoomScaleNormal="85" zoomScaleSheetLayoutView="80" workbookViewId="0">
      <selection activeCell="B1" sqref="B1:M1"/>
    </sheetView>
  </sheetViews>
  <sheetFormatPr defaultColWidth="9" defaultRowHeight="19.8"/>
  <cols>
    <col min="1" max="1" width="0.77734375" style="175" customWidth="1"/>
    <col min="2" max="2" width="7.6640625" style="197" customWidth="1"/>
    <col min="3" max="3" width="9.44140625" style="175" customWidth="1"/>
    <col min="4" max="4" width="9.77734375" style="195" customWidth="1"/>
    <col min="5" max="5" width="6.88671875" style="195" hidden="1" customWidth="1"/>
    <col min="6" max="6" width="9.44140625" style="175" customWidth="1"/>
    <col min="7" max="7" width="9.77734375" style="195" customWidth="1"/>
    <col min="8" max="8" width="6.88671875" style="195" hidden="1" customWidth="1"/>
    <col min="9" max="9" width="9.44140625" style="175" customWidth="1"/>
    <col min="10" max="10" width="9.77734375" style="195" customWidth="1"/>
    <col min="11" max="11" width="6.88671875" style="195" hidden="1" customWidth="1"/>
    <col min="12" max="12" width="9.44140625" style="175" customWidth="1"/>
    <col min="13" max="13" width="9.77734375" style="196" customWidth="1"/>
    <col min="14" max="14" width="6.88671875" style="175" hidden="1" customWidth="1"/>
    <col min="15" max="15" width="9.44140625" style="175" customWidth="1"/>
    <col min="16" max="16" width="9.77734375" style="196" customWidth="1"/>
    <col min="17" max="17" width="6.88671875" style="175" hidden="1" customWidth="1"/>
    <col min="18" max="16384" width="9" style="175"/>
  </cols>
  <sheetData>
    <row r="1" spans="2:17" s="127" customFormat="1">
      <c r="B1" s="222" t="s">
        <v>55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168"/>
      <c r="Q1" s="168"/>
    </row>
    <row r="2" spans="2:17" s="127" customFormat="1" ht="18.75" customHeight="1">
      <c r="B2" s="169" t="s">
        <v>18</v>
      </c>
      <c r="C2" s="170"/>
      <c r="D2" s="171"/>
      <c r="E2" s="171"/>
      <c r="F2" s="223" t="s">
        <v>19</v>
      </c>
      <c r="G2" s="223"/>
      <c r="H2" s="171"/>
      <c r="I2" s="170"/>
      <c r="J2" s="171"/>
      <c r="K2" s="171"/>
      <c r="L2" s="172"/>
      <c r="M2" s="173"/>
      <c r="N2" s="170"/>
      <c r="O2" s="172"/>
      <c r="P2" s="173"/>
      <c r="Q2" s="170"/>
    </row>
    <row r="3" spans="2:17" ht="21" customHeight="1">
      <c r="B3" s="56" t="s">
        <v>20</v>
      </c>
      <c r="C3" s="211">
        <v>43430</v>
      </c>
      <c r="D3" s="212"/>
      <c r="E3" s="57"/>
      <c r="F3" s="211">
        <v>43431</v>
      </c>
      <c r="G3" s="212"/>
      <c r="H3" s="57"/>
      <c r="I3" s="211">
        <v>43432</v>
      </c>
      <c r="J3" s="212"/>
      <c r="K3" s="57"/>
      <c r="L3" s="211">
        <v>43433</v>
      </c>
      <c r="M3" s="212"/>
      <c r="N3" s="57"/>
      <c r="O3" s="211">
        <v>43434</v>
      </c>
      <c r="P3" s="212"/>
      <c r="Q3" s="174"/>
    </row>
    <row r="4" spans="2:17" ht="19.5" customHeight="1">
      <c r="B4" s="213" t="s">
        <v>6</v>
      </c>
      <c r="C4" s="214" t="s">
        <v>21</v>
      </c>
      <c r="D4" s="215"/>
      <c r="E4" s="2"/>
      <c r="F4" s="214" t="s">
        <v>37</v>
      </c>
      <c r="G4" s="215"/>
      <c r="H4" s="2"/>
      <c r="I4" s="214" t="s">
        <v>444</v>
      </c>
      <c r="J4" s="215"/>
      <c r="K4" s="2"/>
      <c r="L4" s="214" t="s">
        <v>21</v>
      </c>
      <c r="M4" s="215"/>
      <c r="N4" s="2"/>
      <c r="O4" s="214" t="s">
        <v>256</v>
      </c>
      <c r="P4" s="215"/>
      <c r="Q4" s="2"/>
    </row>
    <row r="5" spans="2:17" ht="19.5" customHeight="1">
      <c r="B5" s="213"/>
      <c r="C5" s="59" t="s">
        <v>57</v>
      </c>
      <c r="D5" s="37">
        <v>80</v>
      </c>
      <c r="E5" s="60">
        <f>D5/20</f>
        <v>4</v>
      </c>
      <c r="F5" s="59" t="s">
        <v>57</v>
      </c>
      <c r="G5" s="37">
        <v>80</v>
      </c>
      <c r="H5" s="60">
        <f>G5/20</f>
        <v>4</v>
      </c>
      <c r="I5" s="24" t="s">
        <v>125</v>
      </c>
      <c r="J5" s="22">
        <v>60</v>
      </c>
      <c r="K5" s="198">
        <f>J5/30</f>
        <v>2</v>
      </c>
      <c r="L5" s="59" t="s">
        <v>57</v>
      </c>
      <c r="M5" s="37">
        <v>80</v>
      </c>
      <c r="N5" s="60">
        <f>M5/20</f>
        <v>4</v>
      </c>
      <c r="O5" s="59" t="s">
        <v>57</v>
      </c>
      <c r="P5" s="37">
        <v>70</v>
      </c>
      <c r="Q5" s="61">
        <f>P5/20</f>
        <v>3.5</v>
      </c>
    </row>
    <row r="6" spans="2:17" ht="19.5" customHeight="1">
      <c r="B6" s="213"/>
      <c r="C6" s="59"/>
      <c r="D6" s="7"/>
      <c r="E6" s="63"/>
      <c r="F6" s="59" t="s">
        <v>62</v>
      </c>
      <c r="G6" s="7">
        <v>5</v>
      </c>
      <c r="H6" s="89">
        <f>G6/20</f>
        <v>0.25</v>
      </c>
      <c r="I6" s="59"/>
      <c r="J6" s="7"/>
      <c r="K6" s="63"/>
      <c r="L6" s="59"/>
      <c r="M6" s="7"/>
      <c r="N6" s="89"/>
      <c r="O6" s="59" t="s">
        <v>257</v>
      </c>
      <c r="P6" s="7">
        <v>5</v>
      </c>
      <c r="Q6" s="89">
        <f>P6/20</f>
        <v>0.25</v>
      </c>
    </row>
    <row r="7" spans="2:17" ht="19.5" customHeight="1">
      <c r="B7" s="213"/>
      <c r="C7" s="21"/>
      <c r="D7" s="7"/>
      <c r="E7" s="65"/>
      <c r="F7" s="21"/>
      <c r="G7" s="7"/>
      <c r="H7" s="65"/>
      <c r="I7" s="21"/>
      <c r="J7" s="7"/>
      <c r="K7" s="65"/>
      <c r="L7" s="21"/>
      <c r="M7" s="7"/>
      <c r="N7" s="65"/>
      <c r="O7" s="21"/>
      <c r="P7" s="7"/>
      <c r="Q7" s="66"/>
    </row>
    <row r="8" spans="2:17" ht="19.5" customHeight="1">
      <c r="B8" s="213"/>
      <c r="C8" s="21"/>
      <c r="D8" s="7"/>
      <c r="E8" s="65"/>
      <c r="F8" s="21"/>
      <c r="G8" s="7"/>
      <c r="H8" s="65"/>
      <c r="I8" s="21"/>
      <c r="J8" s="7"/>
      <c r="K8" s="65"/>
      <c r="L8" s="21"/>
      <c r="M8" s="7"/>
      <c r="N8" s="65"/>
      <c r="O8" s="21"/>
      <c r="P8" s="7"/>
      <c r="Q8" s="66"/>
    </row>
    <row r="9" spans="2:17" ht="19.5" customHeight="1">
      <c r="B9" s="213"/>
      <c r="C9" s="75"/>
      <c r="D9" s="77"/>
      <c r="E9" s="68"/>
      <c r="F9" s="75"/>
      <c r="G9" s="77"/>
      <c r="H9" s="68"/>
      <c r="I9" s="75"/>
      <c r="J9" s="77"/>
      <c r="K9" s="68"/>
      <c r="L9" s="75"/>
      <c r="M9" s="77"/>
      <c r="N9" s="68"/>
      <c r="O9" s="75"/>
      <c r="P9" s="77"/>
      <c r="Q9" s="69"/>
    </row>
    <row r="10" spans="2:17">
      <c r="B10" s="213"/>
      <c r="C10" s="75"/>
      <c r="D10" s="77"/>
      <c r="E10" s="68"/>
      <c r="F10" s="75"/>
      <c r="G10" s="77"/>
      <c r="H10" s="68"/>
      <c r="I10" s="75"/>
      <c r="J10" s="77"/>
      <c r="K10" s="68"/>
      <c r="L10" s="75"/>
      <c r="M10" s="77"/>
      <c r="N10" s="68"/>
      <c r="O10" s="75"/>
      <c r="P10" s="77"/>
      <c r="Q10" s="69"/>
    </row>
    <row r="11" spans="2:17">
      <c r="B11" s="213"/>
      <c r="C11" s="75"/>
      <c r="D11" s="77"/>
      <c r="E11" s="68"/>
      <c r="F11" s="75"/>
      <c r="G11" s="77"/>
      <c r="H11" s="68"/>
      <c r="I11" s="75"/>
      <c r="J11" s="77"/>
      <c r="K11" s="68"/>
      <c r="L11" s="75"/>
      <c r="M11" s="77"/>
      <c r="N11" s="68"/>
      <c r="O11" s="75"/>
      <c r="P11" s="77"/>
      <c r="Q11" s="69"/>
    </row>
    <row r="12" spans="2:17">
      <c r="B12" s="213"/>
      <c r="C12" s="75"/>
      <c r="D12" s="77"/>
      <c r="E12" s="68"/>
      <c r="F12" s="75"/>
      <c r="G12" s="77"/>
      <c r="H12" s="68"/>
      <c r="I12" s="75"/>
      <c r="J12" s="77"/>
      <c r="K12" s="68"/>
      <c r="L12" s="75"/>
      <c r="M12" s="77"/>
      <c r="N12" s="68"/>
      <c r="O12" s="75"/>
      <c r="P12" s="77"/>
      <c r="Q12" s="70"/>
    </row>
    <row r="13" spans="2:17">
      <c r="B13" s="213" t="s">
        <v>7</v>
      </c>
      <c r="C13" s="214" t="s">
        <v>409</v>
      </c>
      <c r="D13" s="215"/>
      <c r="E13" s="71"/>
      <c r="F13" s="214" t="s">
        <v>449</v>
      </c>
      <c r="G13" s="215"/>
      <c r="H13" s="71"/>
      <c r="I13" s="214" t="s">
        <v>445</v>
      </c>
      <c r="J13" s="215"/>
      <c r="K13" s="71"/>
      <c r="L13" s="214" t="s">
        <v>128</v>
      </c>
      <c r="M13" s="215"/>
      <c r="N13" s="2"/>
      <c r="O13" s="214" t="s">
        <v>447</v>
      </c>
      <c r="P13" s="215"/>
      <c r="Q13" s="2"/>
    </row>
    <row r="14" spans="2:17">
      <c r="B14" s="213"/>
      <c r="C14" s="32" t="s">
        <v>410</v>
      </c>
      <c r="D14" s="22">
        <v>85</v>
      </c>
      <c r="E14" s="34">
        <f>D14*0.8/35</f>
        <v>1.9428571428571428</v>
      </c>
      <c r="F14" s="13" t="s">
        <v>446</v>
      </c>
      <c r="G14" s="37">
        <v>60</v>
      </c>
      <c r="H14" s="29">
        <f>G14*0.7/35</f>
        <v>1.2</v>
      </c>
      <c r="I14" s="16" t="s">
        <v>374</v>
      </c>
      <c r="J14" s="7">
        <v>60</v>
      </c>
      <c r="K14" s="72">
        <f>J14/35</f>
        <v>1.7142857142857142</v>
      </c>
      <c r="L14" s="13" t="s">
        <v>139</v>
      </c>
      <c r="M14" s="37">
        <v>60</v>
      </c>
      <c r="N14" s="73">
        <f>M14/35</f>
        <v>1.7142857142857142</v>
      </c>
      <c r="O14" s="32" t="s">
        <v>64</v>
      </c>
      <c r="P14" s="22">
        <v>120</v>
      </c>
      <c r="Q14" s="34">
        <f>P14*0.7/35</f>
        <v>2.4</v>
      </c>
    </row>
    <row r="15" spans="2:17">
      <c r="B15" s="213"/>
      <c r="C15" s="35" t="s">
        <v>411</v>
      </c>
      <c r="D15" s="36">
        <v>20</v>
      </c>
      <c r="E15" s="29">
        <f>D15/90</f>
        <v>0.22222222222222221</v>
      </c>
      <c r="F15" s="16"/>
      <c r="G15" s="7"/>
      <c r="H15" s="29">
        <f t="shared" ref="H15:H17" si="0">G15/100</f>
        <v>0</v>
      </c>
      <c r="I15" s="16"/>
      <c r="J15" s="7"/>
      <c r="K15" s="76"/>
      <c r="L15" s="16" t="s">
        <v>140</v>
      </c>
      <c r="M15" s="7">
        <v>30</v>
      </c>
      <c r="N15" s="29">
        <f t="shared" ref="N15" si="1">M15/100</f>
        <v>0.3</v>
      </c>
      <c r="O15" s="10" t="s">
        <v>132</v>
      </c>
      <c r="P15" s="11"/>
      <c r="Q15" s="29"/>
    </row>
    <row r="16" spans="2:17">
      <c r="B16" s="213"/>
      <c r="C16" s="35" t="s">
        <v>40</v>
      </c>
      <c r="D16" s="36">
        <v>5</v>
      </c>
      <c r="E16" s="29">
        <f>D16/100</f>
        <v>0.05</v>
      </c>
      <c r="F16" s="16"/>
      <c r="G16" s="7"/>
      <c r="H16" s="29">
        <f t="shared" si="0"/>
        <v>0</v>
      </c>
      <c r="I16" s="16"/>
      <c r="J16" s="7"/>
      <c r="K16" s="76"/>
      <c r="L16" s="16" t="s">
        <v>24</v>
      </c>
      <c r="M16" s="7">
        <v>3</v>
      </c>
      <c r="N16" s="29">
        <f t="shared" ref="N16:N18" si="2">M16/100</f>
        <v>0.03</v>
      </c>
      <c r="O16" s="10"/>
      <c r="P16" s="11"/>
      <c r="Q16" s="29"/>
    </row>
    <row r="17" spans="2:17">
      <c r="B17" s="213"/>
      <c r="C17" s="35" t="s">
        <v>41</v>
      </c>
      <c r="D17" s="36">
        <v>10</v>
      </c>
      <c r="E17" s="29">
        <f>D17/100</f>
        <v>0.1</v>
      </c>
      <c r="F17" s="16"/>
      <c r="G17" s="7"/>
      <c r="H17" s="29">
        <f t="shared" si="0"/>
        <v>0</v>
      </c>
      <c r="I17" s="16"/>
      <c r="J17" s="7"/>
      <c r="K17" s="72"/>
      <c r="L17" s="16" t="s">
        <v>141</v>
      </c>
      <c r="M17" s="7">
        <v>3</v>
      </c>
      <c r="N17" s="29">
        <f t="shared" si="2"/>
        <v>0.03</v>
      </c>
      <c r="O17" s="12"/>
      <c r="P17" s="11"/>
      <c r="Q17" s="29"/>
    </row>
    <row r="18" spans="2:17" ht="19.5" customHeight="1">
      <c r="B18" s="213"/>
      <c r="C18" s="75" t="s">
        <v>124</v>
      </c>
      <c r="D18" s="7"/>
      <c r="E18" s="72"/>
      <c r="F18" s="16"/>
      <c r="G18" s="7"/>
      <c r="H18" s="76"/>
      <c r="I18" s="16"/>
      <c r="J18" s="7"/>
      <c r="K18" s="76"/>
      <c r="L18" s="75" t="s">
        <v>25</v>
      </c>
      <c r="M18" s="7">
        <v>1</v>
      </c>
      <c r="N18" s="29">
        <f t="shared" si="2"/>
        <v>0.01</v>
      </c>
      <c r="O18" s="10"/>
      <c r="P18" s="11"/>
      <c r="Q18" s="29"/>
    </row>
    <row r="19" spans="2:17">
      <c r="B19" s="213"/>
      <c r="C19" s="35"/>
      <c r="D19" s="7"/>
      <c r="E19" s="72"/>
      <c r="F19" s="75"/>
      <c r="G19" s="7"/>
      <c r="H19" s="72"/>
      <c r="I19" s="75"/>
      <c r="J19" s="7"/>
      <c r="K19" s="72"/>
      <c r="L19" s="75"/>
      <c r="M19" s="77"/>
      <c r="N19" s="69"/>
      <c r="O19" s="75"/>
      <c r="P19" s="7"/>
      <c r="Q19" s="76"/>
    </row>
    <row r="20" spans="2:17">
      <c r="B20" s="213"/>
      <c r="C20" s="75"/>
      <c r="D20" s="77"/>
      <c r="E20" s="68"/>
      <c r="F20" s="75"/>
      <c r="G20" s="77"/>
      <c r="H20" s="68"/>
      <c r="I20" s="75"/>
      <c r="J20" s="77"/>
      <c r="K20" s="68"/>
      <c r="L20" s="75"/>
      <c r="M20" s="77"/>
      <c r="N20" s="68"/>
      <c r="O20" s="75"/>
      <c r="P20" s="77"/>
      <c r="Q20" s="69"/>
    </row>
    <row r="21" spans="2:17">
      <c r="B21" s="213"/>
      <c r="C21" s="21"/>
      <c r="D21" s="7"/>
      <c r="E21" s="66"/>
      <c r="F21" s="21"/>
      <c r="G21" s="7"/>
      <c r="H21" s="66"/>
      <c r="I21" s="21"/>
      <c r="J21" s="7"/>
      <c r="K21" s="66"/>
      <c r="L21" s="21"/>
      <c r="M21" s="7"/>
      <c r="N21" s="66"/>
      <c r="O21" s="21"/>
      <c r="P21" s="7"/>
      <c r="Q21" s="66"/>
    </row>
    <row r="22" spans="2:17">
      <c r="B22" s="213" t="s">
        <v>26</v>
      </c>
      <c r="C22" s="214" t="s">
        <v>121</v>
      </c>
      <c r="D22" s="215"/>
      <c r="E22" s="71"/>
      <c r="F22" s="214" t="s">
        <v>372</v>
      </c>
      <c r="G22" s="215"/>
      <c r="H22" s="71"/>
      <c r="I22" s="214" t="s">
        <v>126</v>
      </c>
      <c r="J22" s="215"/>
      <c r="K22" s="71"/>
      <c r="L22" s="214" t="s">
        <v>129</v>
      </c>
      <c r="M22" s="215"/>
      <c r="N22" s="2"/>
      <c r="O22" s="214" t="s">
        <v>131</v>
      </c>
      <c r="P22" s="215"/>
      <c r="Q22" s="2"/>
    </row>
    <row r="23" spans="2:17">
      <c r="B23" s="213"/>
      <c r="C23" s="8" t="s">
        <v>151</v>
      </c>
      <c r="D23" s="9">
        <v>20</v>
      </c>
      <c r="E23" s="22">
        <f>D23/55</f>
        <v>0.36363636363636365</v>
      </c>
      <c r="F23" s="13" t="s">
        <v>149</v>
      </c>
      <c r="G23" s="14">
        <v>25</v>
      </c>
      <c r="H23" s="29">
        <f>G23/35</f>
        <v>0.7142857142857143</v>
      </c>
      <c r="I23" s="13" t="s">
        <v>147</v>
      </c>
      <c r="J23" s="14">
        <v>25</v>
      </c>
      <c r="K23" s="72">
        <f>J23/30</f>
        <v>0.83333333333333337</v>
      </c>
      <c r="L23" s="18" t="s">
        <v>142</v>
      </c>
      <c r="M23" s="37">
        <v>35</v>
      </c>
      <c r="N23" s="76">
        <f>M23/40</f>
        <v>0.875</v>
      </c>
      <c r="O23" s="32" t="s">
        <v>133</v>
      </c>
      <c r="P23" s="33">
        <v>45</v>
      </c>
      <c r="Q23" s="29">
        <f>P23/110</f>
        <v>0.40909090909090912</v>
      </c>
    </row>
    <row r="24" spans="2:17">
      <c r="B24" s="213"/>
      <c r="C24" s="10" t="s">
        <v>317</v>
      </c>
      <c r="D24" s="11">
        <v>30</v>
      </c>
      <c r="E24" s="29">
        <f>D24/65</f>
        <v>0.46153846153846156</v>
      </c>
      <c r="F24" s="16" t="s">
        <v>150</v>
      </c>
      <c r="G24" s="7">
        <v>20</v>
      </c>
      <c r="H24" s="72">
        <f>G24/40</f>
        <v>0.5</v>
      </c>
      <c r="I24" s="16" t="s">
        <v>75</v>
      </c>
      <c r="J24" s="7">
        <v>40</v>
      </c>
      <c r="K24" s="72">
        <f>J24/55</f>
        <v>0.72727272727272729</v>
      </c>
      <c r="L24" s="21" t="s">
        <v>143</v>
      </c>
      <c r="M24" s="26">
        <v>25</v>
      </c>
      <c r="N24" s="29">
        <f t="shared" ref="N24" si="3">M24/100</f>
        <v>0.25</v>
      </c>
      <c r="O24" s="35" t="s">
        <v>135</v>
      </c>
      <c r="P24" s="36">
        <v>5</v>
      </c>
      <c r="Q24" s="29">
        <f>P24/35</f>
        <v>0.14285714285714285</v>
      </c>
    </row>
    <row r="25" spans="2:17">
      <c r="B25" s="213"/>
      <c r="C25" s="10" t="s">
        <v>318</v>
      </c>
      <c r="D25" s="11">
        <v>15</v>
      </c>
      <c r="E25" s="29">
        <f>D25/100</f>
        <v>0.15</v>
      </c>
      <c r="F25" s="16" t="s">
        <v>373</v>
      </c>
      <c r="G25" s="7">
        <v>8</v>
      </c>
      <c r="H25" s="29">
        <f t="shared" ref="H25" si="4">G25/100</f>
        <v>0.08</v>
      </c>
      <c r="I25" s="16" t="s">
        <v>148</v>
      </c>
      <c r="J25" s="7">
        <v>10</v>
      </c>
      <c r="K25" s="76">
        <f t="shared" ref="K25:K26" si="5">J25/100</f>
        <v>0.1</v>
      </c>
      <c r="L25" s="21" t="s">
        <v>144</v>
      </c>
      <c r="M25" s="26">
        <v>5</v>
      </c>
      <c r="N25" s="76">
        <f>M25/35</f>
        <v>0.14285714285714285</v>
      </c>
      <c r="O25" s="35" t="s">
        <v>134</v>
      </c>
      <c r="P25" s="36">
        <v>15</v>
      </c>
      <c r="Q25" s="29">
        <f t="shared" ref="Q25:Q27" si="6">P25/100</f>
        <v>0.15</v>
      </c>
    </row>
    <row r="26" spans="2:17">
      <c r="B26" s="213"/>
      <c r="C26" s="10" t="s">
        <v>152</v>
      </c>
      <c r="D26" s="11">
        <v>5</v>
      </c>
      <c r="E26" s="29">
        <f>D26/35</f>
        <v>0.14285714285714285</v>
      </c>
      <c r="F26" s="16" t="s">
        <v>319</v>
      </c>
      <c r="G26" s="79">
        <v>1</v>
      </c>
      <c r="H26" s="29">
        <f t="shared" ref="H26" si="7">G26/100</f>
        <v>0.01</v>
      </c>
      <c r="I26" s="16" t="s">
        <v>137</v>
      </c>
      <c r="J26" s="7">
        <v>1</v>
      </c>
      <c r="K26" s="76">
        <f t="shared" si="5"/>
        <v>0.01</v>
      </c>
      <c r="L26" s="75" t="s">
        <v>145</v>
      </c>
      <c r="M26" s="7">
        <v>5</v>
      </c>
      <c r="N26" s="76">
        <f t="shared" ref="N26:N27" si="8">M26/100</f>
        <v>0.05</v>
      </c>
      <c r="O26" s="35" t="s">
        <v>136</v>
      </c>
      <c r="P26" s="36">
        <v>3</v>
      </c>
      <c r="Q26" s="29">
        <f t="shared" si="6"/>
        <v>0.03</v>
      </c>
    </row>
    <row r="27" spans="2:17" ht="20.25" customHeight="1">
      <c r="B27" s="213"/>
      <c r="C27" s="47"/>
      <c r="D27" s="36"/>
      <c r="E27" s="29"/>
      <c r="F27" s="75"/>
      <c r="G27" s="7"/>
      <c r="H27" s="76"/>
      <c r="I27" s="75"/>
      <c r="J27" s="7"/>
      <c r="K27" s="72"/>
      <c r="L27" s="75" t="s">
        <v>146</v>
      </c>
      <c r="M27" s="7">
        <v>3</v>
      </c>
      <c r="N27" s="76">
        <f t="shared" si="8"/>
        <v>0.03</v>
      </c>
      <c r="O27" s="47" t="s">
        <v>137</v>
      </c>
      <c r="P27" s="36">
        <v>1</v>
      </c>
      <c r="Q27" s="29">
        <f t="shared" si="6"/>
        <v>0.01</v>
      </c>
    </row>
    <row r="28" spans="2:17">
      <c r="B28" s="213"/>
      <c r="C28" s="47"/>
      <c r="D28" s="36"/>
      <c r="E28" s="29"/>
      <c r="F28" s="75"/>
      <c r="G28" s="7"/>
      <c r="H28" s="69"/>
      <c r="I28" s="75"/>
      <c r="J28" s="77"/>
      <c r="K28" s="78"/>
      <c r="L28" s="75"/>
      <c r="M28" s="77"/>
      <c r="N28" s="78"/>
      <c r="O28" s="75"/>
      <c r="P28" s="77"/>
      <c r="Q28" s="29"/>
    </row>
    <row r="29" spans="2:17">
      <c r="B29" s="213"/>
      <c r="C29" s="21"/>
      <c r="D29" s="7"/>
      <c r="E29" s="79"/>
      <c r="F29" s="21"/>
      <c r="G29" s="7"/>
      <c r="H29" s="66"/>
      <c r="I29" s="21"/>
      <c r="J29" s="7"/>
      <c r="K29" s="79"/>
      <c r="L29" s="21"/>
      <c r="M29" s="7"/>
      <c r="N29" s="79"/>
      <c r="O29" s="75"/>
      <c r="P29" s="7"/>
      <c r="Q29" s="66"/>
    </row>
    <row r="30" spans="2:17">
      <c r="B30" s="213"/>
      <c r="C30" s="21"/>
      <c r="D30" s="7"/>
      <c r="E30" s="66"/>
      <c r="F30" s="21"/>
      <c r="G30" s="7"/>
      <c r="H30" s="66"/>
      <c r="I30" s="21"/>
      <c r="J30" s="7"/>
      <c r="K30" s="66"/>
      <c r="L30" s="21"/>
      <c r="M30" s="7"/>
      <c r="N30" s="66"/>
      <c r="O30" s="21"/>
      <c r="P30" s="7"/>
      <c r="Q30" s="66"/>
    </row>
    <row r="31" spans="2:17">
      <c r="B31" s="213" t="s">
        <v>9</v>
      </c>
      <c r="C31" s="214" t="s">
        <v>27</v>
      </c>
      <c r="D31" s="215"/>
      <c r="E31" s="80"/>
      <c r="F31" s="214" t="s">
        <v>27</v>
      </c>
      <c r="G31" s="215"/>
      <c r="H31" s="80"/>
      <c r="I31" s="214" t="s">
        <v>27</v>
      </c>
      <c r="J31" s="215"/>
      <c r="K31" s="80"/>
      <c r="L31" s="214" t="s">
        <v>27</v>
      </c>
      <c r="M31" s="215"/>
      <c r="N31" s="80"/>
      <c r="O31" s="214" t="s">
        <v>27</v>
      </c>
      <c r="P31" s="215"/>
      <c r="Q31" s="80"/>
    </row>
    <row r="32" spans="2:17">
      <c r="B32" s="213"/>
      <c r="C32" s="18" t="s">
        <v>9</v>
      </c>
      <c r="D32" s="37">
        <v>60</v>
      </c>
      <c r="E32" s="106">
        <f t="shared" ref="E32:E34" si="9">D32/100</f>
        <v>0.6</v>
      </c>
      <c r="F32" s="18" t="s">
        <v>9</v>
      </c>
      <c r="G32" s="37">
        <v>60</v>
      </c>
      <c r="H32" s="106">
        <f t="shared" ref="H32:H34" si="10">G32/100</f>
        <v>0.6</v>
      </c>
      <c r="I32" s="18" t="s">
        <v>9</v>
      </c>
      <c r="J32" s="37">
        <v>60</v>
      </c>
      <c r="K32" s="106">
        <f t="shared" ref="K32:K34" si="11">J32/100</f>
        <v>0.6</v>
      </c>
      <c r="L32" s="18" t="s">
        <v>9</v>
      </c>
      <c r="M32" s="37">
        <v>60</v>
      </c>
      <c r="N32" s="106">
        <f t="shared" ref="N32:N34" si="12">M32/100</f>
        <v>0.6</v>
      </c>
      <c r="O32" s="18" t="s">
        <v>9</v>
      </c>
      <c r="P32" s="37">
        <v>60</v>
      </c>
      <c r="Q32" s="106">
        <f t="shared" ref="Q32:Q34" si="13">P32/100</f>
        <v>0.6</v>
      </c>
    </row>
    <row r="33" spans="2:17">
      <c r="B33" s="213"/>
      <c r="C33" s="21" t="s">
        <v>60</v>
      </c>
      <c r="D33" s="26">
        <v>0.5</v>
      </c>
      <c r="E33" s="76">
        <f t="shared" si="9"/>
        <v>5.0000000000000001E-3</v>
      </c>
      <c r="F33" s="21" t="s">
        <v>60</v>
      </c>
      <c r="G33" s="26">
        <v>0.5</v>
      </c>
      <c r="H33" s="76">
        <f t="shared" si="10"/>
        <v>5.0000000000000001E-3</v>
      </c>
      <c r="I33" s="21" t="s">
        <v>60</v>
      </c>
      <c r="J33" s="26">
        <v>0.5</v>
      </c>
      <c r="K33" s="76">
        <f t="shared" si="11"/>
        <v>5.0000000000000001E-3</v>
      </c>
      <c r="L33" s="21" t="s">
        <v>60</v>
      </c>
      <c r="M33" s="26">
        <v>0.5</v>
      </c>
      <c r="N33" s="76">
        <f t="shared" si="12"/>
        <v>5.0000000000000001E-3</v>
      </c>
      <c r="O33" s="21" t="s">
        <v>60</v>
      </c>
      <c r="P33" s="26">
        <v>0.5</v>
      </c>
      <c r="Q33" s="76">
        <f t="shared" si="13"/>
        <v>5.0000000000000001E-3</v>
      </c>
    </row>
    <row r="34" spans="2:17">
      <c r="B34" s="213"/>
      <c r="C34" s="21" t="s">
        <v>61</v>
      </c>
      <c r="D34" s="26">
        <v>0.5</v>
      </c>
      <c r="E34" s="76">
        <f t="shared" si="9"/>
        <v>5.0000000000000001E-3</v>
      </c>
      <c r="F34" s="21" t="s">
        <v>61</v>
      </c>
      <c r="G34" s="26">
        <v>0.5</v>
      </c>
      <c r="H34" s="76">
        <f t="shared" si="10"/>
        <v>5.0000000000000001E-3</v>
      </c>
      <c r="I34" s="21" t="s">
        <v>61</v>
      </c>
      <c r="J34" s="26">
        <v>0.5</v>
      </c>
      <c r="K34" s="76">
        <f t="shared" si="11"/>
        <v>5.0000000000000001E-3</v>
      </c>
      <c r="L34" s="21" t="s">
        <v>61</v>
      </c>
      <c r="M34" s="26">
        <v>0.5</v>
      </c>
      <c r="N34" s="76">
        <f t="shared" si="12"/>
        <v>5.0000000000000001E-3</v>
      </c>
      <c r="O34" s="21" t="s">
        <v>61</v>
      </c>
      <c r="P34" s="26">
        <v>0.5</v>
      </c>
      <c r="Q34" s="76">
        <f t="shared" si="13"/>
        <v>5.0000000000000001E-3</v>
      </c>
    </row>
    <row r="35" spans="2:17">
      <c r="B35" s="213"/>
      <c r="C35" s="21"/>
      <c r="D35" s="26"/>
      <c r="E35" s="72"/>
      <c r="F35" s="21"/>
      <c r="G35" s="26"/>
      <c r="H35" s="72"/>
      <c r="I35" s="21"/>
      <c r="J35" s="26"/>
      <c r="K35" s="72"/>
      <c r="L35" s="21"/>
      <c r="M35" s="26"/>
      <c r="N35" s="72"/>
      <c r="O35" s="21"/>
      <c r="P35" s="26"/>
      <c r="Q35" s="76"/>
    </row>
    <row r="36" spans="2:17" ht="24" customHeight="1">
      <c r="B36" s="213"/>
      <c r="C36" s="21"/>
      <c r="D36" s="26"/>
      <c r="E36" s="183"/>
      <c r="F36" s="21"/>
      <c r="G36" s="26"/>
      <c r="H36" s="183"/>
      <c r="I36" s="21"/>
      <c r="J36" s="26"/>
      <c r="K36" s="183"/>
      <c r="L36" s="21"/>
      <c r="M36" s="26"/>
      <c r="N36" s="183"/>
      <c r="O36" s="21"/>
      <c r="P36" s="26"/>
      <c r="Q36" s="184"/>
    </row>
    <row r="37" spans="2:17">
      <c r="B37" s="213" t="s">
        <v>28</v>
      </c>
      <c r="C37" s="214" t="s">
        <v>122</v>
      </c>
      <c r="D37" s="215"/>
      <c r="E37" s="71"/>
      <c r="F37" s="214" t="s">
        <v>123</v>
      </c>
      <c r="G37" s="215"/>
      <c r="H37" s="71"/>
      <c r="I37" s="214" t="s">
        <v>127</v>
      </c>
      <c r="J37" s="215"/>
      <c r="K37" s="71"/>
      <c r="L37" s="214" t="s">
        <v>130</v>
      </c>
      <c r="M37" s="215"/>
      <c r="N37" s="71"/>
      <c r="O37" s="214" t="s">
        <v>322</v>
      </c>
      <c r="P37" s="215"/>
      <c r="Q37" s="167"/>
    </row>
    <row r="38" spans="2:17">
      <c r="B38" s="213"/>
      <c r="C38" s="18" t="s">
        <v>70</v>
      </c>
      <c r="D38" s="14">
        <v>30</v>
      </c>
      <c r="E38" s="29">
        <f>D38/100</f>
        <v>0.3</v>
      </c>
      <c r="F38" s="32" t="s">
        <v>153</v>
      </c>
      <c r="G38" s="46">
        <v>20</v>
      </c>
      <c r="H38" s="29">
        <f t="shared" ref="H38" si="14">G38/100</f>
        <v>0.2</v>
      </c>
      <c r="I38" s="13" t="s">
        <v>154</v>
      </c>
      <c r="J38" s="14">
        <v>30</v>
      </c>
      <c r="K38" s="76">
        <f>J38/20</f>
        <v>1.5</v>
      </c>
      <c r="L38" s="13" t="s">
        <v>23</v>
      </c>
      <c r="M38" s="86">
        <v>15</v>
      </c>
      <c r="N38" s="76">
        <f>M39/100</f>
        <v>0.03</v>
      </c>
      <c r="O38" s="13" t="s">
        <v>72</v>
      </c>
      <c r="P38" s="14">
        <v>8</v>
      </c>
      <c r="Q38" s="76">
        <f>P38/20</f>
        <v>0.4</v>
      </c>
    </row>
    <row r="39" spans="2:17">
      <c r="B39" s="213"/>
      <c r="C39" s="21" t="s">
        <v>40</v>
      </c>
      <c r="D39" s="7">
        <v>5</v>
      </c>
      <c r="E39" s="29">
        <f>D39/100</f>
        <v>0.05</v>
      </c>
      <c r="F39" s="175" t="s">
        <v>321</v>
      </c>
      <c r="G39" s="195">
        <v>3</v>
      </c>
      <c r="H39" s="29">
        <f>G40/100</f>
        <v>0.05</v>
      </c>
      <c r="I39" s="16" t="s">
        <v>258</v>
      </c>
      <c r="J39" s="7">
        <v>10</v>
      </c>
      <c r="K39" s="76">
        <f>J39/110</f>
        <v>9.0909090909090912E-2</v>
      </c>
      <c r="L39" s="175" t="s">
        <v>161</v>
      </c>
      <c r="M39" s="199">
        <v>3</v>
      </c>
      <c r="N39" s="76">
        <f>M40/100</f>
        <v>0.08</v>
      </c>
      <c r="O39" s="16" t="s">
        <v>138</v>
      </c>
      <c r="P39" s="7">
        <v>8</v>
      </c>
      <c r="Q39" s="76">
        <f>P39/20</f>
        <v>0.4</v>
      </c>
    </row>
    <row r="40" spans="2:17">
      <c r="B40" s="213"/>
      <c r="C40" s="10" t="s">
        <v>66</v>
      </c>
      <c r="D40" s="11">
        <v>10</v>
      </c>
      <c r="E40" s="29">
        <f t="shared" ref="E40" si="15">D40/100</f>
        <v>0.1</v>
      </c>
      <c r="F40" s="35" t="s">
        <v>320</v>
      </c>
      <c r="G40" s="41">
        <v>5</v>
      </c>
      <c r="H40" s="29">
        <f>G41/35</f>
        <v>2.8571428571428571E-2</v>
      </c>
      <c r="I40" s="16" t="s">
        <v>155</v>
      </c>
      <c r="J40" s="7">
        <v>10</v>
      </c>
      <c r="K40" s="76">
        <f>J40/35</f>
        <v>0.2857142857142857</v>
      </c>
      <c r="L40" s="16" t="s">
        <v>159</v>
      </c>
      <c r="M40" s="79">
        <v>8</v>
      </c>
      <c r="N40" s="76">
        <f>M41*0.7/35</f>
        <v>0.01</v>
      </c>
      <c r="O40" s="16"/>
      <c r="P40" s="7"/>
      <c r="Q40" s="76"/>
    </row>
    <row r="41" spans="2:17">
      <c r="B41" s="213"/>
      <c r="C41" s="35" t="s">
        <v>60</v>
      </c>
      <c r="D41" s="41">
        <v>0.5</v>
      </c>
      <c r="E41" s="29">
        <f>D41/100</f>
        <v>5.0000000000000001E-3</v>
      </c>
      <c r="F41" s="35" t="s">
        <v>259</v>
      </c>
      <c r="G41" s="41">
        <v>1</v>
      </c>
      <c r="H41" s="29">
        <f>G42/100</f>
        <v>0</v>
      </c>
      <c r="I41" s="16" t="s">
        <v>156</v>
      </c>
      <c r="J41" s="7">
        <v>3</v>
      </c>
      <c r="K41" s="76">
        <f t="shared" ref="K41:K43" si="16">J41/100</f>
        <v>0.03</v>
      </c>
      <c r="L41" s="16" t="s">
        <v>160</v>
      </c>
      <c r="M41" s="79">
        <v>0.5</v>
      </c>
      <c r="N41" s="76"/>
      <c r="O41" s="110"/>
      <c r="P41" s="185"/>
      <c r="Q41" s="76"/>
    </row>
    <row r="42" spans="2:17" ht="20.25" customHeight="1">
      <c r="B42" s="213"/>
      <c r="C42" s="16"/>
      <c r="D42" s="79"/>
      <c r="E42" s="76"/>
      <c r="F42" s="16"/>
      <c r="G42" s="79"/>
      <c r="H42" s="76"/>
      <c r="I42" s="16" t="s">
        <v>157</v>
      </c>
      <c r="J42" s="7">
        <v>2</v>
      </c>
      <c r="K42" s="76">
        <f t="shared" si="16"/>
        <v>0.02</v>
      </c>
      <c r="L42" s="16"/>
      <c r="M42" s="79"/>
      <c r="N42" s="76"/>
      <c r="O42" s="21"/>
      <c r="P42" s="7"/>
      <c r="Q42" s="76"/>
    </row>
    <row r="43" spans="2:17" ht="20.25" customHeight="1">
      <c r="B43" s="213"/>
      <c r="C43" s="16"/>
      <c r="D43" s="79"/>
      <c r="E43" s="76"/>
      <c r="F43" s="16"/>
      <c r="G43" s="79"/>
      <c r="H43" s="76"/>
      <c r="I43" s="110" t="s">
        <v>158</v>
      </c>
      <c r="J43" s="7">
        <v>1</v>
      </c>
      <c r="K43" s="76">
        <f t="shared" si="16"/>
        <v>0.01</v>
      </c>
      <c r="L43" s="16"/>
      <c r="M43" s="79"/>
      <c r="N43" s="76"/>
      <c r="O43" s="21"/>
      <c r="P43" s="7"/>
      <c r="Q43" s="76"/>
    </row>
    <row r="44" spans="2:17">
      <c r="B44" s="213"/>
      <c r="C44" s="16"/>
      <c r="D44" s="79"/>
      <c r="E44" s="69"/>
      <c r="F44" s="16"/>
      <c r="G44" s="79"/>
      <c r="H44" s="69"/>
      <c r="I44" s="110"/>
      <c r="J44" s="7"/>
      <c r="K44" s="76"/>
      <c r="L44" s="16"/>
      <c r="M44" s="79"/>
      <c r="N44" s="69"/>
      <c r="O44" s="75"/>
      <c r="P44" s="7"/>
      <c r="Q44" s="76"/>
    </row>
    <row r="45" spans="2:17">
      <c r="B45" s="213"/>
      <c r="C45" s="21"/>
      <c r="D45" s="79"/>
      <c r="E45" s="66"/>
      <c r="F45" s="21"/>
      <c r="G45" s="79"/>
      <c r="H45" s="66"/>
      <c r="I45" s="118"/>
      <c r="J45" s="119"/>
      <c r="K45" s="66"/>
      <c r="L45" s="21"/>
      <c r="M45" s="79"/>
      <c r="N45" s="66"/>
      <c r="O45" s="21"/>
      <c r="P45" s="7"/>
      <c r="Q45" s="66"/>
    </row>
    <row r="46" spans="2:17" ht="24" customHeight="1">
      <c r="B46" s="90" t="s">
        <v>29</v>
      </c>
      <c r="C46" s="228"/>
      <c r="D46" s="229"/>
      <c r="E46" s="186"/>
      <c r="F46" s="228" t="s">
        <v>419</v>
      </c>
      <c r="G46" s="229"/>
      <c r="H46" s="186"/>
      <c r="I46" s="228"/>
      <c r="J46" s="229"/>
      <c r="K46" s="186"/>
      <c r="L46" s="228" t="s">
        <v>416</v>
      </c>
      <c r="M46" s="229"/>
      <c r="N46" s="186"/>
      <c r="O46" s="228"/>
      <c r="P46" s="229"/>
      <c r="Q46" s="187"/>
    </row>
    <row r="47" spans="2:17" ht="21.75" customHeight="1">
      <c r="B47" s="216"/>
      <c r="C47" s="188" t="s">
        <v>30</v>
      </c>
      <c r="D47" s="171">
        <f>E47</f>
        <v>4.825174825174825</v>
      </c>
      <c r="E47" s="96">
        <f>E5+E23+E24</f>
        <v>4.825174825174825</v>
      </c>
      <c r="F47" s="188" t="s">
        <v>30</v>
      </c>
      <c r="G47" s="171">
        <f>H47</f>
        <v>4.25</v>
      </c>
      <c r="H47" s="96">
        <f>H5+H6</f>
        <v>4.25</v>
      </c>
      <c r="I47" s="188" t="s">
        <v>30</v>
      </c>
      <c r="J47" s="171">
        <f>K47</f>
        <v>4.4242424242424248</v>
      </c>
      <c r="K47" s="96">
        <f>K5+K23+K38+K39</f>
        <v>4.4242424242424248</v>
      </c>
      <c r="L47" s="188" t="s">
        <v>30</v>
      </c>
      <c r="M47" s="171">
        <f>N47</f>
        <v>4</v>
      </c>
      <c r="N47" s="96">
        <f>N5</f>
        <v>4</v>
      </c>
      <c r="O47" s="188" t="s">
        <v>30</v>
      </c>
      <c r="P47" s="185">
        <f t="shared" ref="P47:P51" si="17">Q47</f>
        <v>4.9000000000000004</v>
      </c>
      <c r="Q47" s="96">
        <v>4.9000000000000004</v>
      </c>
    </row>
    <row r="48" spans="2:17">
      <c r="B48" s="217"/>
      <c r="C48" s="189" t="s">
        <v>31</v>
      </c>
      <c r="D48" s="171">
        <f t="shared" ref="D48:D51" si="18">E48</f>
        <v>0</v>
      </c>
      <c r="E48" s="96">
        <v>0</v>
      </c>
      <c r="F48" s="189" t="s">
        <v>31</v>
      </c>
      <c r="G48" s="171">
        <f t="shared" ref="G48:G50" si="19">H48</f>
        <v>0</v>
      </c>
      <c r="H48" s="96">
        <v>0</v>
      </c>
      <c r="I48" s="189" t="s">
        <v>31</v>
      </c>
      <c r="J48" s="171">
        <f t="shared" ref="J48:J51" si="20">K48</f>
        <v>0</v>
      </c>
      <c r="K48" s="96">
        <v>0</v>
      </c>
      <c r="L48" s="189" t="s">
        <v>31</v>
      </c>
      <c r="M48" s="171">
        <f t="shared" ref="M48:M51" si="21">N48</f>
        <v>0</v>
      </c>
      <c r="N48" s="96">
        <v>0</v>
      </c>
      <c r="O48" s="189" t="s">
        <v>31</v>
      </c>
      <c r="P48" s="185">
        <f t="shared" si="17"/>
        <v>0</v>
      </c>
      <c r="Q48" s="96">
        <v>0</v>
      </c>
    </row>
    <row r="49" spans="2:17">
      <c r="B49" s="217"/>
      <c r="C49" s="189" t="s">
        <v>32</v>
      </c>
      <c r="D49" s="171">
        <f t="shared" si="18"/>
        <v>2.0857142857142859</v>
      </c>
      <c r="E49" s="96">
        <f>E26+E14</f>
        <v>2.0857142857142859</v>
      </c>
      <c r="F49" s="189" t="s">
        <v>32</v>
      </c>
      <c r="G49" s="171">
        <f t="shared" si="19"/>
        <v>2.4428571428571431</v>
      </c>
      <c r="H49" s="96">
        <f>H40+H24+H23+H14</f>
        <v>2.4428571428571431</v>
      </c>
      <c r="I49" s="189" t="s">
        <v>32</v>
      </c>
      <c r="J49" s="171">
        <f t="shared" si="20"/>
        <v>2.7272727272727275</v>
      </c>
      <c r="K49" s="96">
        <f>K40+K24+K14</f>
        <v>2.7272727272727275</v>
      </c>
      <c r="L49" s="189" t="s">
        <v>32</v>
      </c>
      <c r="M49" s="171">
        <f t="shared" si="21"/>
        <v>2.742142857142857</v>
      </c>
      <c r="N49" s="96">
        <f>N40+N25+N23+N14</f>
        <v>2.742142857142857</v>
      </c>
      <c r="O49" s="189" t="s">
        <v>32</v>
      </c>
      <c r="P49" s="185">
        <f t="shared" si="17"/>
        <v>2.5428571428571427</v>
      </c>
      <c r="Q49" s="96">
        <f>Q14+Q24</f>
        <v>2.5428571428571427</v>
      </c>
    </row>
    <row r="50" spans="2:17">
      <c r="B50" s="217"/>
      <c r="C50" s="189" t="s">
        <v>33</v>
      </c>
      <c r="D50" s="171">
        <f t="shared" si="18"/>
        <v>1.365</v>
      </c>
      <c r="E50" s="96">
        <f>E41+E40+E39+E38+E34+E33+E32+E25+E17+E16</f>
        <v>1.365</v>
      </c>
      <c r="F50" s="189" t="s">
        <v>33</v>
      </c>
      <c r="G50" s="171">
        <f t="shared" si="19"/>
        <v>0.95</v>
      </c>
      <c r="H50" s="96">
        <f>H41+H39+H38+H34+H33+H32+H26+H25</f>
        <v>0.95</v>
      </c>
      <c r="I50" s="189" t="s">
        <v>33</v>
      </c>
      <c r="J50" s="171">
        <f t="shared" si="20"/>
        <v>1</v>
      </c>
      <c r="K50" s="96">
        <v>1</v>
      </c>
      <c r="L50" s="189" t="s">
        <v>33</v>
      </c>
      <c r="M50" s="171">
        <f t="shared" si="21"/>
        <v>1.05</v>
      </c>
      <c r="N50" s="96">
        <f>N39+N38+N32+N33+N34+N27+N26+N24</f>
        <v>1.05</v>
      </c>
      <c r="O50" s="189" t="s">
        <v>33</v>
      </c>
      <c r="P50" s="185">
        <f t="shared" si="17"/>
        <v>1</v>
      </c>
      <c r="Q50" s="96">
        <v>1</v>
      </c>
    </row>
    <row r="51" spans="2:17">
      <c r="B51" s="217"/>
      <c r="C51" s="189" t="s">
        <v>34</v>
      </c>
      <c r="D51" s="171">
        <f t="shared" si="18"/>
        <v>0</v>
      </c>
      <c r="E51" s="96">
        <v>0</v>
      </c>
      <c r="F51" s="189" t="s">
        <v>34</v>
      </c>
      <c r="G51" s="171">
        <v>1</v>
      </c>
      <c r="H51" s="96">
        <v>0</v>
      </c>
      <c r="I51" s="189" t="s">
        <v>34</v>
      </c>
      <c r="J51" s="171">
        <f t="shared" si="20"/>
        <v>0</v>
      </c>
      <c r="K51" s="96">
        <v>0</v>
      </c>
      <c r="L51" s="189" t="s">
        <v>34</v>
      </c>
      <c r="M51" s="171">
        <f t="shared" si="21"/>
        <v>0</v>
      </c>
      <c r="N51" s="96">
        <v>0</v>
      </c>
      <c r="O51" s="189" t="s">
        <v>34</v>
      </c>
      <c r="P51" s="185">
        <f t="shared" si="17"/>
        <v>0</v>
      </c>
      <c r="Q51" s="96">
        <v>0</v>
      </c>
    </row>
    <row r="52" spans="2:17" ht="18.75" customHeight="1">
      <c r="B52" s="217"/>
      <c r="C52" s="227" t="s">
        <v>35</v>
      </c>
      <c r="D52" s="171">
        <f>E52</f>
        <v>2.5</v>
      </c>
      <c r="E52" s="96">
        <v>2.5</v>
      </c>
      <c r="F52" s="227" t="s">
        <v>35</v>
      </c>
      <c r="G52" s="171">
        <f>H52</f>
        <v>2.5</v>
      </c>
      <c r="H52" s="96">
        <v>2.5</v>
      </c>
      <c r="I52" s="227" t="s">
        <v>35</v>
      </c>
      <c r="J52" s="171">
        <f>K52</f>
        <v>2.5</v>
      </c>
      <c r="K52" s="96">
        <v>2.5</v>
      </c>
      <c r="L52" s="227" t="s">
        <v>35</v>
      </c>
      <c r="M52" s="171">
        <f>N52</f>
        <v>2.5</v>
      </c>
      <c r="N52" s="96">
        <v>2.5</v>
      </c>
      <c r="O52" s="227" t="s">
        <v>35</v>
      </c>
      <c r="P52" s="185">
        <f>Q52</f>
        <v>2.5</v>
      </c>
      <c r="Q52" s="96">
        <v>2.5</v>
      </c>
    </row>
    <row r="53" spans="2:17">
      <c r="B53" s="217"/>
      <c r="C53" s="227"/>
      <c r="D53" s="171"/>
      <c r="E53" s="96"/>
      <c r="F53" s="227"/>
      <c r="G53" s="171"/>
      <c r="H53" s="96"/>
      <c r="I53" s="227"/>
      <c r="J53" s="171"/>
      <c r="K53" s="96"/>
      <c r="L53" s="227"/>
      <c r="M53" s="171"/>
      <c r="N53" s="96"/>
      <c r="O53" s="227"/>
      <c r="P53" s="185"/>
      <c r="Q53" s="96">
        <v>0</v>
      </c>
    </row>
    <row r="54" spans="2:17">
      <c r="B54" s="218"/>
      <c r="C54" s="190" t="s">
        <v>36</v>
      </c>
      <c r="D54" s="191">
        <f>D47*70+D48*120+D49*75+D50*25+D51*60+D52*45</f>
        <v>640.8158091908092</v>
      </c>
      <c r="E54" s="192"/>
      <c r="F54" s="190" t="s">
        <v>36</v>
      </c>
      <c r="G54" s="191">
        <f>G47*70+G48*120+G49*75+G50*25+G51*60+G52*45</f>
        <v>676.96428571428578</v>
      </c>
      <c r="H54" s="192"/>
      <c r="I54" s="190" t="s">
        <v>36</v>
      </c>
      <c r="J54" s="191">
        <f>J47*70+J48*120+J49*75+J50*25+J51*60+J52*45</f>
        <v>651.74242424242425</v>
      </c>
      <c r="K54" s="192"/>
      <c r="L54" s="190" t="s">
        <v>36</v>
      </c>
      <c r="M54" s="191">
        <f>M47*70+M48*120+M49*75+M50*25+M51*60+M52*45</f>
        <v>624.41071428571422</v>
      </c>
      <c r="N54" s="192"/>
      <c r="O54" s="190" t="s">
        <v>36</v>
      </c>
      <c r="P54" s="193">
        <f t="shared" ref="P54" si="22">P47*70+P48*120+P49*75+P50*25+P51*60+P52*45</f>
        <v>671.21428571428567</v>
      </c>
      <c r="Q54" s="192"/>
    </row>
    <row r="55" spans="2:17">
      <c r="B55" s="194"/>
    </row>
    <row r="56" spans="2:17">
      <c r="B56" s="194"/>
    </row>
    <row r="57" spans="2:17">
      <c r="B57" s="194"/>
    </row>
  </sheetData>
  <mergeCells count="48">
    <mergeCell ref="B1:M1"/>
    <mergeCell ref="F2:G2"/>
    <mergeCell ref="C3:D3"/>
    <mergeCell ref="F3:G3"/>
    <mergeCell ref="I3:J3"/>
    <mergeCell ref="L3:M3"/>
    <mergeCell ref="O3:P3"/>
    <mergeCell ref="B4:B12"/>
    <mergeCell ref="C4:D4"/>
    <mergeCell ref="F4:G4"/>
    <mergeCell ref="I4:J4"/>
    <mergeCell ref="L4:M4"/>
    <mergeCell ref="O4:P4"/>
    <mergeCell ref="O22:P22"/>
    <mergeCell ref="B13:B21"/>
    <mergeCell ref="C13:D13"/>
    <mergeCell ref="F13:G13"/>
    <mergeCell ref="I13:J13"/>
    <mergeCell ref="L13:M13"/>
    <mergeCell ref="O13:P13"/>
    <mergeCell ref="B22:B30"/>
    <mergeCell ref="C22:D22"/>
    <mergeCell ref="F22:G22"/>
    <mergeCell ref="I22:J22"/>
    <mergeCell ref="L22:M22"/>
    <mergeCell ref="O37:P37"/>
    <mergeCell ref="B31:B36"/>
    <mergeCell ref="C31:D31"/>
    <mergeCell ref="F31:G31"/>
    <mergeCell ref="I31:J31"/>
    <mergeCell ref="L31:M31"/>
    <mergeCell ref="O31:P31"/>
    <mergeCell ref="B37:B45"/>
    <mergeCell ref="C37:D37"/>
    <mergeCell ref="F37:G37"/>
    <mergeCell ref="I37:J37"/>
    <mergeCell ref="L37:M37"/>
    <mergeCell ref="B47:B54"/>
    <mergeCell ref="C52:C53"/>
    <mergeCell ref="F52:F53"/>
    <mergeCell ref="I52:I53"/>
    <mergeCell ref="L52:L53"/>
    <mergeCell ref="O52:O53"/>
    <mergeCell ref="C46:D46"/>
    <mergeCell ref="F46:G46"/>
    <mergeCell ref="I46:J46"/>
    <mergeCell ref="L46:M46"/>
    <mergeCell ref="O46:P46"/>
  </mergeCells>
  <phoneticPr fontId="3" type="noConversion"/>
  <printOptions horizontalCentered="1"/>
  <pageMargins left="0" right="0" top="0" bottom="0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具名範圍</vt:lpstr>
      </vt:variant>
      <vt:variant>
        <vt:i4>5</vt:i4>
      </vt:variant>
    </vt:vector>
  </HeadingPairs>
  <TitlesOfParts>
    <vt:vector size="11" baseType="lpstr">
      <vt:lpstr>葷食月菜單</vt:lpstr>
      <vt:lpstr>1101-1102</vt:lpstr>
      <vt:lpstr>1105-1109</vt:lpstr>
      <vt:lpstr>1112-1115</vt:lpstr>
      <vt:lpstr>1119-1123</vt:lpstr>
      <vt:lpstr>1126-1130</vt:lpstr>
      <vt:lpstr>'1101-1102'!Print_Area</vt:lpstr>
      <vt:lpstr>'1105-1109'!Print_Area</vt:lpstr>
      <vt:lpstr>'1112-1115'!Print_Area</vt:lpstr>
      <vt:lpstr>'1119-1123'!Print_Area</vt:lpstr>
      <vt:lpstr>'1126-1130'!Print_Area</vt:lpstr>
    </vt:vector>
  </TitlesOfParts>
  <Company>C.M.T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2018-10-30T02:17:59Z</cp:lastPrinted>
  <dcterms:created xsi:type="dcterms:W3CDTF">2017-08-15T07:40:44Z</dcterms:created>
  <dcterms:modified xsi:type="dcterms:W3CDTF">2018-10-30T02:30:21Z</dcterms:modified>
</cp:coreProperties>
</file>